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defaultThemeVersion="124226"/>
  <mc:AlternateContent xmlns:mc="http://schemas.openxmlformats.org/markup-compatibility/2006">
    <mc:Choice Requires="x15">
      <x15ac:absPath xmlns:x15ac="http://schemas.microsoft.com/office/spreadsheetml/2010/11/ac" url="https://iqpf.sharepoint.com/sites/Contenupdagogique39/Documents partages/Normes hypothèses de projection/MAJ NHP 2024/"/>
    </mc:Choice>
  </mc:AlternateContent>
  <xr:revisionPtr revIDLastSave="781" documentId="13_ncr:1_{F91316C6-7A91-F641-81E9-A6BE1D5E3699}" xr6:coauthVersionLast="47" xr6:coauthVersionMax="47" xr10:uidLastSave="{2CC09070-0BEF-5A44-B238-A4E443803D77}"/>
  <bookViews>
    <workbookView xWindow="13900" yWindow="500" windowWidth="24280" windowHeight="19340" tabRatio="792" xr2:uid="{00000000-000D-0000-FFFF-FFFF00000000}"/>
  </bookViews>
  <sheets>
    <sheet name="Addenda" sheetId="22" r:id="rId1"/>
    <sheet name="Introduction" sheetId="16" r:id="rId2"/>
    <sheet name="Calcul des NHP" sheetId="28" r:id="rId3"/>
    <sheet name="Résumé des taux" sheetId="9" r:id="rId4"/>
    <sheet name="Sources de données des NHP" sheetId="30" r:id="rId5"/>
    <sheet name="Inflation" sheetId="10" r:id="rId6"/>
    <sheet name="Court terme" sheetId="11" r:id="rId7"/>
    <sheet name="Revenu fixe" sheetId="12" r:id="rId8"/>
    <sheet name="Actions canadiennes" sheetId="13" r:id="rId9"/>
    <sheet name="Actions étrangères (développés)" sheetId="14" r:id="rId10"/>
    <sheet name="Actions étrangères (émergents)" sheetId="15" r:id="rId11"/>
    <sheet name="Taux historiques" sheetId="31" r:id="rId12"/>
    <sheet name="NHP historiques" sheetId="27" r:id="rId13"/>
    <sheet name="Sondage Institut FP Canada" sheetId="18" r:id="rId14"/>
    <sheet name="IPC 1997-2024" sheetId="33" r:id="rId15"/>
    <sheet name="Comparaison Normes vs réalité" sheetId="40" r:id="rId16"/>
    <sheet name="Données sur 50 ans" sheetId="17" r:id="rId17"/>
    <sheet name="Corrélation historique" sheetId="44" r:id="rId18"/>
    <sheet name="IPC2024" sheetId="43" state="hidden" r:id="rId19"/>
    <sheet name="Norme 2009 équilibré et réalisé" sheetId="42" r:id="rId20"/>
    <sheet name="Données Normes vs réalité " sheetId="41" state="hidden" r:id="rId21"/>
  </sheets>
  <definedNames>
    <definedName name="_xlnm.Print_Titles" localSheetId="16">'Données sur 50 ans'!$5:$6</definedName>
    <definedName name="_xlnm.Print_Area" localSheetId="9">'Actions étrangères (développés)'!$B$1:$G$11</definedName>
    <definedName name="_xlnm.Print_Area" localSheetId="10">'Actions étrangères (émergents)'!$A$1:$G$11</definedName>
    <definedName name="_xlnm.Print_Area" localSheetId="6">'Court terme'!$A$1:$G$10</definedName>
    <definedName name="_xlnm.Print_Area" localSheetId="5">Inflation!$A$1:$G$12</definedName>
    <definedName name="_xlnm.Print_Area" localSheetId="1">Introduction!$A$1:$J$24</definedName>
    <definedName name="_xlnm.Print_Area" localSheetId="3">'Résumé des taux'!$A$1:$J$20</definedName>
    <definedName name="_xlnm.Print_Area" localSheetId="7">'Revenu fixe'!$B$1:$G$11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1" i="17" l="1"/>
  <c r="F8" i="15" l="1"/>
  <c r="F9" i="12"/>
  <c r="O16" i="44"/>
  <c r="Q16" i="44"/>
  <c r="Q15" i="44"/>
  <c r="Q14" i="44" l="1"/>
  <c r="Q13" i="44"/>
  <c r="Q12" i="44"/>
  <c r="K16" i="44"/>
  <c r="K12" i="44"/>
  <c r="G11" i="44"/>
  <c r="O11" i="44" s="1"/>
  <c r="F11" i="44"/>
  <c r="N11" i="44" s="1"/>
  <c r="E11" i="44"/>
  <c r="M11" i="44" s="1"/>
  <c r="C16" i="44"/>
  <c r="C15" i="44"/>
  <c r="K15" i="44" s="1"/>
  <c r="C14" i="44"/>
  <c r="K14" i="44" s="1"/>
  <c r="C13" i="44"/>
  <c r="K13" i="44" s="1"/>
  <c r="C12" i="44"/>
  <c r="D11" i="44" s="1"/>
  <c r="L11" i="44" s="1"/>
  <c r="D16" i="44"/>
  <c r="F16" i="44"/>
  <c r="E16" i="44"/>
  <c r="E14" i="44"/>
  <c r="AO15" i="17"/>
  <c r="AO16" i="17"/>
  <c r="AO17" i="17"/>
  <c r="AO18" i="17"/>
  <c r="AO19" i="17"/>
  <c r="AO20" i="17"/>
  <c r="AO21" i="17"/>
  <c r="AO22" i="17"/>
  <c r="AO23" i="17"/>
  <c r="AO24" i="17"/>
  <c r="AO25" i="17"/>
  <c r="AO26" i="17"/>
  <c r="AO27" i="17"/>
  <c r="AO28" i="17"/>
  <c r="AO29" i="17"/>
  <c r="AO30" i="17"/>
  <c r="AO31" i="17"/>
  <c r="AO32" i="17"/>
  <c r="AO33" i="17"/>
  <c r="AO34" i="17"/>
  <c r="AO35" i="17"/>
  <c r="AO36" i="17"/>
  <c r="AO37" i="17"/>
  <c r="AO38" i="17"/>
  <c r="AO39" i="17"/>
  <c r="AO40" i="17"/>
  <c r="AO41" i="17"/>
  <c r="AO42" i="17"/>
  <c r="AO43" i="17"/>
  <c r="AO44" i="17"/>
  <c r="AO45" i="17"/>
  <c r="AO46" i="17"/>
  <c r="AO47" i="17"/>
  <c r="AO48" i="17"/>
  <c r="AO49" i="17"/>
  <c r="AO50" i="17"/>
  <c r="AO51" i="17"/>
  <c r="AO52" i="17"/>
  <c r="AO53" i="17"/>
  <c r="AO54" i="17"/>
  <c r="N15" i="44" s="1"/>
  <c r="AO55" i="17"/>
  <c r="M15" i="44" s="1"/>
  <c r="AO56" i="17"/>
  <c r="AO57" i="17"/>
  <c r="AO58" i="17"/>
  <c r="AO59" i="17"/>
  <c r="AO60" i="17"/>
  <c r="AO61" i="17"/>
  <c r="AO62" i="17"/>
  <c r="AO63" i="17"/>
  <c r="F15" i="44" s="1"/>
  <c r="AO64" i="17"/>
  <c r="D15" i="44" s="1"/>
  <c r="AO65" i="17"/>
  <c r="AO66" i="17"/>
  <c r="AO67" i="17"/>
  <c r="AO68" i="17"/>
  <c r="AO69" i="17"/>
  <c r="AO70" i="17"/>
  <c r="AO71" i="17"/>
  <c r="AO72" i="17"/>
  <c r="AO14" i="17"/>
  <c r="I12" i="44"/>
  <c r="N16" i="44"/>
  <c r="M16" i="44"/>
  <c r="M14" i="44"/>
  <c r="L16" i="44"/>
  <c r="L14" i="44"/>
  <c r="I16" i="44"/>
  <c r="I14" i="44"/>
  <c r="I13" i="44"/>
  <c r="D14" i="44"/>
  <c r="L13" i="44"/>
  <c r="D13" i="44"/>
  <c r="C329" i="43"/>
  <c r="L15" i="44" l="1"/>
  <c r="G16" i="44"/>
  <c r="E15" i="44"/>
  <c r="H11" i="44"/>
  <c r="P11" i="44" s="1"/>
  <c r="I15" i="44"/>
  <c r="C339" i="43"/>
  <c r="D339" i="43"/>
  <c r="C340" i="43"/>
  <c r="D340" i="43"/>
  <c r="C341" i="43"/>
  <c r="D341" i="43"/>
  <c r="C342" i="43"/>
  <c r="D342" i="43"/>
  <c r="C343" i="43"/>
  <c r="D343" i="43"/>
  <c r="C344" i="43"/>
  <c r="D344" i="43"/>
  <c r="C345" i="43"/>
  <c r="D345" i="43"/>
  <c r="C346" i="43"/>
  <c r="D346" i="43"/>
  <c r="C347" i="43"/>
  <c r="D347" i="43"/>
  <c r="C348" i="43"/>
  <c r="D348" i="43"/>
  <c r="C349" i="43"/>
  <c r="D349" i="43"/>
  <c r="C350" i="43"/>
  <c r="D350" i="43"/>
  <c r="C351" i="43"/>
  <c r="D351" i="43"/>
  <c r="C27" i="43"/>
  <c r="D27" i="43"/>
  <c r="C28" i="43"/>
  <c r="D28" i="43"/>
  <c r="C29" i="43"/>
  <c r="D29" i="43"/>
  <c r="C30" i="43"/>
  <c r="D30" i="43"/>
  <c r="C31" i="43"/>
  <c r="D31" i="43"/>
  <c r="C32" i="43"/>
  <c r="D32" i="43"/>
  <c r="C33" i="43"/>
  <c r="D33" i="43"/>
  <c r="C34" i="43"/>
  <c r="D34" i="43"/>
  <c r="C35" i="43"/>
  <c r="D35" i="43"/>
  <c r="C36" i="43"/>
  <c r="D36" i="43"/>
  <c r="C37" i="43"/>
  <c r="D37" i="43"/>
  <c r="C38" i="43"/>
  <c r="D38" i="43"/>
  <c r="C39" i="43"/>
  <c r="D39" i="43"/>
  <c r="C40" i="43"/>
  <c r="D40" i="43"/>
  <c r="C41" i="43"/>
  <c r="D41" i="43"/>
  <c r="C42" i="43"/>
  <c r="D42" i="43"/>
  <c r="C43" i="43"/>
  <c r="D43" i="43"/>
  <c r="C44" i="43"/>
  <c r="D44" i="43"/>
  <c r="C45" i="43"/>
  <c r="D45" i="43"/>
  <c r="C46" i="43"/>
  <c r="D46" i="43"/>
  <c r="C47" i="43"/>
  <c r="D47" i="43"/>
  <c r="C48" i="43"/>
  <c r="D48" i="43"/>
  <c r="C49" i="43"/>
  <c r="D49" i="43"/>
  <c r="C50" i="43"/>
  <c r="D50" i="43"/>
  <c r="C51" i="43"/>
  <c r="D51" i="43"/>
  <c r="C52" i="43"/>
  <c r="D52" i="43"/>
  <c r="C53" i="43"/>
  <c r="D53" i="43"/>
  <c r="C54" i="43"/>
  <c r="D54" i="43"/>
  <c r="C55" i="43"/>
  <c r="D55" i="43"/>
  <c r="C56" i="43"/>
  <c r="D56" i="43"/>
  <c r="C57" i="43"/>
  <c r="D57" i="43"/>
  <c r="C58" i="43"/>
  <c r="D58" i="43"/>
  <c r="C59" i="43"/>
  <c r="D59" i="43"/>
  <c r="C60" i="43"/>
  <c r="D60" i="43"/>
  <c r="C61" i="43"/>
  <c r="D61" i="43"/>
  <c r="C62" i="43"/>
  <c r="D62" i="43"/>
  <c r="C63" i="43"/>
  <c r="D63" i="43"/>
  <c r="C64" i="43"/>
  <c r="D64" i="43"/>
  <c r="C65" i="43"/>
  <c r="D65" i="43"/>
  <c r="C66" i="43"/>
  <c r="D66" i="43"/>
  <c r="C67" i="43"/>
  <c r="D67" i="43"/>
  <c r="C68" i="43"/>
  <c r="D68" i="43"/>
  <c r="C69" i="43"/>
  <c r="D69" i="43"/>
  <c r="C70" i="43"/>
  <c r="D70" i="43"/>
  <c r="C71" i="43"/>
  <c r="D71" i="43"/>
  <c r="C72" i="43"/>
  <c r="D72" i="43"/>
  <c r="C73" i="43"/>
  <c r="D73" i="43"/>
  <c r="C74" i="43"/>
  <c r="D74" i="43"/>
  <c r="C75" i="43"/>
  <c r="D75" i="43"/>
  <c r="C76" i="43"/>
  <c r="D76" i="43"/>
  <c r="C77" i="43"/>
  <c r="D77" i="43"/>
  <c r="C78" i="43"/>
  <c r="D78" i="43"/>
  <c r="C79" i="43"/>
  <c r="D79" i="43"/>
  <c r="C80" i="43"/>
  <c r="D80" i="43"/>
  <c r="C81" i="43"/>
  <c r="D81" i="43"/>
  <c r="C82" i="43"/>
  <c r="D82" i="43"/>
  <c r="C83" i="43"/>
  <c r="D83" i="43"/>
  <c r="C84" i="43"/>
  <c r="D84" i="43"/>
  <c r="C85" i="43"/>
  <c r="D85" i="43"/>
  <c r="C86" i="43"/>
  <c r="D86" i="43"/>
  <c r="C87" i="43"/>
  <c r="D87" i="43"/>
  <c r="C88" i="43"/>
  <c r="D88" i="43"/>
  <c r="C89" i="43"/>
  <c r="D89" i="43"/>
  <c r="C90" i="43"/>
  <c r="D90" i="43"/>
  <c r="C91" i="43"/>
  <c r="D91" i="43"/>
  <c r="C92" i="43"/>
  <c r="D92" i="43"/>
  <c r="C93" i="43"/>
  <c r="D93" i="43"/>
  <c r="C94" i="43"/>
  <c r="D94" i="43"/>
  <c r="C95" i="43"/>
  <c r="D95" i="43"/>
  <c r="C96" i="43"/>
  <c r="D96" i="43"/>
  <c r="C97" i="43"/>
  <c r="D97" i="43"/>
  <c r="C98" i="43"/>
  <c r="D98" i="43"/>
  <c r="C99" i="43"/>
  <c r="D99" i="43"/>
  <c r="C100" i="43"/>
  <c r="D100" i="43"/>
  <c r="C101" i="43"/>
  <c r="D101" i="43"/>
  <c r="C102" i="43"/>
  <c r="D102" i="43"/>
  <c r="C103" i="43"/>
  <c r="D103" i="43"/>
  <c r="C104" i="43"/>
  <c r="D104" i="43"/>
  <c r="C105" i="43"/>
  <c r="D105" i="43"/>
  <c r="C106" i="43"/>
  <c r="D106" i="43"/>
  <c r="C107" i="43"/>
  <c r="D107" i="43"/>
  <c r="C108" i="43"/>
  <c r="D108" i="43"/>
  <c r="C109" i="43"/>
  <c r="D109" i="43"/>
  <c r="C110" i="43"/>
  <c r="D110" i="43"/>
  <c r="C111" i="43"/>
  <c r="D111" i="43"/>
  <c r="C112" i="43"/>
  <c r="D112" i="43"/>
  <c r="C113" i="43"/>
  <c r="D113" i="43"/>
  <c r="C114" i="43"/>
  <c r="D114" i="43"/>
  <c r="C115" i="43"/>
  <c r="D115" i="43"/>
  <c r="C116" i="43"/>
  <c r="D116" i="43"/>
  <c r="C117" i="43"/>
  <c r="D117" i="43"/>
  <c r="C118" i="43"/>
  <c r="D118" i="43"/>
  <c r="C119" i="43"/>
  <c r="D119" i="43"/>
  <c r="C120" i="43"/>
  <c r="D120" i="43"/>
  <c r="C121" i="43"/>
  <c r="D121" i="43"/>
  <c r="C122" i="43"/>
  <c r="D122" i="43"/>
  <c r="C123" i="43"/>
  <c r="D123" i="43"/>
  <c r="C124" i="43"/>
  <c r="D124" i="43"/>
  <c r="C125" i="43"/>
  <c r="D125" i="43"/>
  <c r="C126" i="43"/>
  <c r="D126" i="43"/>
  <c r="C127" i="43"/>
  <c r="D127" i="43"/>
  <c r="C128" i="43"/>
  <c r="D128" i="43"/>
  <c r="C129" i="43"/>
  <c r="D129" i="43"/>
  <c r="C130" i="43"/>
  <c r="D130" i="43"/>
  <c r="C131" i="43"/>
  <c r="D131" i="43"/>
  <c r="C132" i="43"/>
  <c r="D132" i="43"/>
  <c r="C133" i="43"/>
  <c r="D133" i="43"/>
  <c r="C134" i="43"/>
  <c r="D134" i="43"/>
  <c r="C135" i="43"/>
  <c r="D135" i="43"/>
  <c r="C136" i="43"/>
  <c r="D136" i="43"/>
  <c r="C137" i="43"/>
  <c r="D137" i="43"/>
  <c r="C138" i="43"/>
  <c r="D138" i="43"/>
  <c r="C139" i="43"/>
  <c r="D139" i="43"/>
  <c r="C140" i="43"/>
  <c r="D140" i="43"/>
  <c r="C141" i="43"/>
  <c r="D141" i="43"/>
  <c r="C142" i="43"/>
  <c r="D142" i="43"/>
  <c r="C143" i="43"/>
  <c r="D143" i="43"/>
  <c r="C144" i="43"/>
  <c r="D144" i="43"/>
  <c r="C145" i="43"/>
  <c r="D145" i="43"/>
  <c r="C146" i="43"/>
  <c r="D146" i="43"/>
  <c r="C147" i="43"/>
  <c r="D147" i="43"/>
  <c r="C148" i="43"/>
  <c r="D148" i="43"/>
  <c r="C149" i="43"/>
  <c r="D149" i="43"/>
  <c r="C150" i="43"/>
  <c r="D150" i="43"/>
  <c r="C151" i="43"/>
  <c r="D151" i="43"/>
  <c r="C152" i="43"/>
  <c r="D152" i="43"/>
  <c r="C153" i="43"/>
  <c r="D153" i="43"/>
  <c r="C154" i="43"/>
  <c r="D154" i="43"/>
  <c r="C155" i="43"/>
  <c r="D155" i="43"/>
  <c r="C156" i="43"/>
  <c r="D156" i="43"/>
  <c r="C157" i="43"/>
  <c r="D157" i="43"/>
  <c r="C158" i="43"/>
  <c r="D158" i="43"/>
  <c r="C159" i="43"/>
  <c r="D159" i="43"/>
  <c r="C160" i="43"/>
  <c r="D160" i="43"/>
  <c r="C161" i="43"/>
  <c r="D161" i="43"/>
  <c r="C162" i="43"/>
  <c r="D162" i="43"/>
  <c r="C163" i="43"/>
  <c r="D163" i="43"/>
  <c r="C164" i="43"/>
  <c r="D164" i="43"/>
  <c r="C165" i="43"/>
  <c r="D165" i="43"/>
  <c r="C166" i="43"/>
  <c r="D166" i="43"/>
  <c r="C167" i="43"/>
  <c r="D167" i="43"/>
  <c r="C168" i="43"/>
  <c r="D168" i="43"/>
  <c r="C169" i="43"/>
  <c r="D169" i="43"/>
  <c r="C170" i="43"/>
  <c r="D170" i="43"/>
  <c r="C171" i="43"/>
  <c r="D171" i="43"/>
  <c r="C172" i="43"/>
  <c r="D172" i="43"/>
  <c r="C173" i="43"/>
  <c r="D173" i="43"/>
  <c r="C174" i="43"/>
  <c r="D174" i="43"/>
  <c r="C175" i="43"/>
  <c r="D175" i="43"/>
  <c r="C176" i="43"/>
  <c r="D176" i="43"/>
  <c r="C177" i="43"/>
  <c r="D177" i="43"/>
  <c r="C178" i="43"/>
  <c r="D178" i="43"/>
  <c r="C179" i="43"/>
  <c r="D179" i="43"/>
  <c r="C180" i="43"/>
  <c r="D180" i="43"/>
  <c r="C181" i="43"/>
  <c r="D181" i="43"/>
  <c r="C182" i="43"/>
  <c r="D182" i="43"/>
  <c r="C183" i="43"/>
  <c r="D183" i="43"/>
  <c r="C184" i="43"/>
  <c r="D184" i="43"/>
  <c r="C185" i="43"/>
  <c r="D185" i="43"/>
  <c r="C186" i="43"/>
  <c r="D186" i="43"/>
  <c r="C187" i="43"/>
  <c r="D187" i="43"/>
  <c r="C188" i="43"/>
  <c r="D188" i="43"/>
  <c r="C189" i="43"/>
  <c r="D189" i="43"/>
  <c r="C190" i="43"/>
  <c r="D190" i="43"/>
  <c r="C191" i="43"/>
  <c r="D191" i="43"/>
  <c r="C192" i="43"/>
  <c r="D192" i="43"/>
  <c r="C193" i="43"/>
  <c r="D193" i="43"/>
  <c r="C194" i="43"/>
  <c r="D194" i="43"/>
  <c r="C195" i="43"/>
  <c r="D195" i="43"/>
  <c r="C196" i="43"/>
  <c r="D196" i="43"/>
  <c r="C197" i="43"/>
  <c r="D197" i="43"/>
  <c r="C198" i="43"/>
  <c r="D198" i="43"/>
  <c r="C199" i="43"/>
  <c r="D199" i="43"/>
  <c r="C200" i="43"/>
  <c r="D200" i="43"/>
  <c r="C201" i="43"/>
  <c r="D201" i="43"/>
  <c r="C202" i="43"/>
  <c r="D202" i="43"/>
  <c r="C203" i="43"/>
  <c r="D203" i="43"/>
  <c r="C204" i="43"/>
  <c r="D204" i="43"/>
  <c r="C205" i="43"/>
  <c r="D205" i="43"/>
  <c r="C206" i="43"/>
  <c r="D206" i="43"/>
  <c r="C207" i="43"/>
  <c r="D207" i="43"/>
  <c r="C208" i="43"/>
  <c r="D208" i="43"/>
  <c r="C209" i="43"/>
  <c r="D209" i="43"/>
  <c r="C210" i="43"/>
  <c r="D210" i="43"/>
  <c r="C211" i="43"/>
  <c r="D211" i="43"/>
  <c r="C212" i="43"/>
  <c r="D212" i="43"/>
  <c r="C213" i="43"/>
  <c r="D213" i="43"/>
  <c r="C214" i="43"/>
  <c r="D214" i="43"/>
  <c r="C215" i="43"/>
  <c r="D215" i="43"/>
  <c r="C216" i="43"/>
  <c r="D216" i="43"/>
  <c r="C217" i="43"/>
  <c r="D217" i="43"/>
  <c r="C218" i="43"/>
  <c r="D218" i="43"/>
  <c r="C219" i="43"/>
  <c r="D219" i="43"/>
  <c r="C220" i="43"/>
  <c r="D220" i="43"/>
  <c r="C221" i="43"/>
  <c r="D221" i="43"/>
  <c r="C222" i="43"/>
  <c r="D222" i="43"/>
  <c r="C223" i="43"/>
  <c r="D223" i="43"/>
  <c r="C224" i="43"/>
  <c r="D224" i="43"/>
  <c r="C225" i="43"/>
  <c r="D225" i="43"/>
  <c r="C226" i="43"/>
  <c r="D226" i="43"/>
  <c r="C227" i="43"/>
  <c r="D227" i="43"/>
  <c r="C228" i="43"/>
  <c r="D228" i="43"/>
  <c r="C229" i="43"/>
  <c r="D229" i="43"/>
  <c r="C230" i="43"/>
  <c r="D230" i="43"/>
  <c r="C231" i="43"/>
  <c r="D231" i="43"/>
  <c r="C232" i="43"/>
  <c r="D232" i="43"/>
  <c r="C233" i="43"/>
  <c r="D233" i="43"/>
  <c r="C234" i="43"/>
  <c r="D234" i="43"/>
  <c r="C235" i="43"/>
  <c r="D235" i="43"/>
  <c r="C236" i="43"/>
  <c r="D236" i="43"/>
  <c r="C237" i="43"/>
  <c r="D237" i="43"/>
  <c r="C238" i="43"/>
  <c r="D238" i="43"/>
  <c r="C239" i="43"/>
  <c r="D239" i="43"/>
  <c r="C240" i="43"/>
  <c r="D240" i="43"/>
  <c r="C241" i="43"/>
  <c r="D241" i="43"/>
  <c r="C242" i="43"/>
  <c r="D242" i="43"/>
  <c r="C243" i="43"/>
  <c r="D243" i="43"/>
  <c r="C244" i="43"/>
  <c r="D244" i="43"/>
  <c r="C245" i="43"/>
  <c r="D245" i="43"/>
  <c r="C246" i="43"/>
  <c r="D246" i="43"/>
  <c r="C247" i="43"/>
  <c r="D247" i="43"/>
  <c r="C248" i="43"/>
  <c r="D248" i="43"/>
  <c r="C249" i="43"/>
  <c r="D249" i="43"/>
  <c r="C250" i="43"/>
  <c r="D250" i="43"/>
  <c r="C251" i="43"/>
  <c r="D251" i="43"/>
  <c r="C252" i="43"/>
  <c r="D252" i="43"/>
  <c r="C253" i="43"/>
  <c r="D253" i="43"/>
  <c r="C254" i="43"/>
  <c r="D254" i="43"/>
  <c r="C255" i="43"/>
  <c r="D255" i="43"/>
  <c r="C256" i="43"/>
  <c r="D256" i="43"/>
  <c r="C257" i="43"/>
  <c r="D257" i="43"/>
  <c r="C258" i="43"/>
  <c r="D258" i="43"/>
  <c r="C259" i="43"/>
  <c r="D259" i="43"/>
  <c r="C260" i="43"/>
  <c r="D260" i="43"/>
  <c r="C261" i="43"/>
  <c r="D261" i="43"/>
  <c r="C262" i="43"/>
  <c r="D262" i="43"/>
  <c r="C263" i="43"/>
  <c r="D263" i="43"/>
  <c r="C264" i="43"/>
  <c r="D264" i="43"/>
  <c r="C265" i="43"/>
  <c r="D265" i="43"/>
  <c r="C266" i="43"/>
  <c r="D266" i="43"/>
  <c r="C267" i="43"/>
  <c r="D267" i="43"/>
  <c r="C268" i="43"/>
  <c r="D268" i="43"/>
  <c r="C269" i="43"/>
  <c r="D269" i="43"/>
  <c r="C270" i="43"/>
  <c r="D270" i="43"/>
  <c r="C271" i="43"/>
  <c r="D271" i="43"/>
  <c r="C272" i="43"/>
  <c r="D272" i="43"/>
  <c r="C273" i="43"/>
  <c r="D273" i="43"/>
  <c r="C274" i="43"/>
  <c r="D274" i="43"/>
  <c r="C275" i="43"/>
  <c r="D275" i="43"/>
  <c r="C276" i="43"/>
  <c r="D276" i="43"/>
  <c r="C277" i="43"/>
  <c r="D277" i="43"/>
  <c r="C278" i="43"/>
  <c r="D278" i="43"/>
  <c r="C279" i="43"/>
  <c r="D279" i="43"/>
  <c r="C280" i="43"/>
  <c r="D280" i="43"/>
  <c r="C281" i="43"/>
  <c r="D281" i="43"/>
  <c r="C282" i="43"/>
  <c r="D282" i="43"/>
  <c r="C283" i="43"/>
  <c r="D283" i="43"/>
  <c r="C284" i="43"/>
  <c r="D284" i="43"/>
  <c r="C285" i="43"/>
  <c r="D285" i="43"/>
  <c r="C286" i="43"/>
  <c r="D286" i="43"/>
  <c r="C287" i="43"/>
  <c r="D287" i="43"/>
  <c r="C288" i="43"/>
  <c r="D288" i="43"/>
  <c r="C289" i="43"/>
  <c r="D289" i="43"/>
  <c r="C290" i="43"/>
  <c r="D290" i="43"/>
  <c r="C291" i="43"/>
  <c r="D291" i="43"/>
  <c r="C292" i="43"/>
  <c r="D292" i="43"/>
  <c r="C293" i="43"/>
  <c r="D293" i="43"/>
  <c r="C294" i="43"/>
  <c r="D294" i="43"/>
  <c r="C295" i="43"/>
  <c r="D295" i="43"/>
  <c r="C296" i="43"/>
  <c r="D296" i="43"/>
  <c r="C297" i="43"/>
  <c r="D297" i="43"/>
  <c r="C298" i="43"/>
  <c r="D298" i="43"/>
  <c r="C299" i="43"/>
  <c r="D299" i="43"/>
  <c r="C300" i="43"/>
  <c r="D300" i="43"/>
  <c r="C301" i="43"/>
  <c r="D301" i="43"/>
  <c r="C302" i="43"/>
  <c r="D302" i="43"/>
  <c r="C303" i="43"/>
  <c r="D303" i="43"/>
  <c r="C304" i="43"/>
  <c r="D304" i="43"/>
  <c r="C305" i="43"/>
  <c r="D305" i="43"/>
  <c r="C306" i="43"/>
  <c r="D306" i="43"/>
  <c r="C307" i="43"/>
  <c r="D307" i="43"/>
  <c r="C308" i="43"/>
  <c r="D308" i="43"/>
  <c r="C309" i="43"/>
  <c r="D309" i="43"/>
  <c r="C310" i="43"/>
  <c r="D310" i="43"/>
  <c r="C311" i="43"/>
  <c r="D311" i="43"/>
  <c r="C312" i="43"/>
  <c r="D312" i="43"/>
  <c r="C313" i="43"/>
  <c r="D313" i="43"/>
  <c r="C314" i="43"/>
  <c r="D314" i="43"/>
  <c r="C315" i="43"/>
  <c r="D315" i="43"/>
  <c r="C316" i="43"/>
  <c r="D316" i="43"/>
  <c r="C317" i="43"/>
  <c r="D317" i="43"/>
  <c r="C318" i="43"/>
  <c r="D318" i="43"/>
  <c r="C319" i="43"/>
  <c r="D319" i="43"/>
  <c r="C320" i="43"/>
  <c r="D320" i="43"/>
  <c r="C321" i="43"/>
  <c r="D321" i="43"/>
  <c r="C322" i="43"/>
  <c r="D322" i="43"/>
  <c r="C323" i="43"/>
  <c r="D323" i="43"/>
  <c r="C324" i="43"/>
  <c r="D324" i="43"/>
  <c r="C325" i="43"/>
  <c r="D325" i="43"/>
  <c r="C326" i="43"/>
  <c r="D326" i="43"/>
  <c r="C327" i="43"/>
  <c r="D327" i="43"/>
  <c r="C328" i="43"/>
  <c r="D328" i="43"/>
  <c r="D329" i="43"/>
  <c r="C330" i="43"/>
  <c r="D330" i="43"/>
  <c r="C331" i="43"/>
  <c r="D331" i="43"/>
  <c r="C332" i="43"/>
  <c r="D332" i="43"/>
  <c r="C333" i="43"/>
  <c r="D333" i="43"/>
  <c r="C334" i="43"/>
  <c r="D334" i="43"/>
  <c r="C335" i="43"/>
  <c r="D335" i="43"/>
  <c r="C336" i="43"/>
  <c r="D336" i="43"/>
  <c r="C337" i="43"/>
  <c r="D337" i="43"/>
  <c r="C338" i="43"/>
  <c r="D338" i="43"/>
  <c r="H10" i="9"/>
  <c r="G13" i="9"/>
  <c r="G12" i="9"/>
  <c r="G11" i="9"/>
  <c r="G10" i="9"/>
  <c r="F9" i="15"/>
  <c r="F9" i="14"/>
  <c r="F7" i="15"/>
  <c r="F7" i="14"/>
  <c r="F7" i="13"/>
  <c r="F7" i="12"/>
  <c r="F7" i="11"/>
  <c r="F7" i="10"/>
  <c r="W99" i="17"/>
  <c r="S99" i="17"/>
  <c r="O99" i="17"/>
  <c r="K99" i="17"/>
  <c r="G99" i="17"/>
  <c r="Y49" i="17"/>
  <c r="Y48" i="17"/>
  <c r="Y47" i="17"/>
  <c r="Y46" i="17"/>
  <c r="Y45" i="17"/>
  <c r="Y44" i="17"/>
  <c r="Y43" i="17"/>
  <c r="Y42" i="17"/>
  <c r="Y41" i="17"/>
  <c r="Y40" i="17"/>
  <c r="Y39" i="17"/>
  <c r="Y38" i="17"/>
  <c r="Y37" i="17"/>
  <c r="Y36" i="17"/>
  <c r="Y35" i="17"/>
  <c r="Y34" i="17"/>
  <c r="Y33" i="17"/>
  <c r="Y32" i="17"/>
  <c r="Y31" i="17"/>
  <c r="Y30" i="17"/>
  <c r="Y29" i="17"/>
  <c r="Y28" i="17"/>
  <c r="Y27" i="17"/>
  <c r="Y26" i="17"/>
  <c r="Y25" i="17"/>
  <c r="Y24" i="17"/>
  <c r="Y23" i="17"/>
  <c r="Y22" i="17"/>
  <c r="Y21" i="17"/>
  <c r="Y20" i="17"/>
  <c r="Y19" i="17"/>
  <c r="Y18" i="17"/>
  <c r="Y17" i="17"/>
  <c r="Y16" i="17"/>
  <c r="Y15" i="17"/>
  <c r="Y14" i="17"/>
  <c r="AE72" i="17" l="1"/>
  <c r="AA72" i="17"/>
  <c r="W72" i="17"/>
  <c r="S72" i="17"/>
  <c r="O72" i="17"/>
  <c r="K72" i="17"/>
  <c r="G72" i="17"/>
  <c r="A134" i="42"/>
  <c r="A135" i="42" s="1"/>
  <c r="A136" i="42" s="1"/>
  <c r="A137" i="42" s="1"/>
  <c r="A138" i="42" s="1"/>
  <c r="A139" i="42" s="1"/>
  <c r="A140" i="42" s="1"/>
  <c r="A141" i="42" s="1"/>
  <c r="A142" i="42" s="1"/>
  <c r="A143" i="42" s="1"/>
  <c r="A144" i="42" s="1"/>
  <c r="A145" i="42" s="1"/>
  <c r="A146" i="42" s="1"/>
  <c r="A147" i="42" s="1"/>
  <c r="A148" i="42" s="1"/>
  <c r="A149" i="42" s="1"/>
  <c r="A150" i="42" s="1"/>
  <c r="A151" i="42" s="1"/>
  <c r="A152" i="42" s="1"/>
  <c r="A153" i="42" s="1"/>
  <c r="A154" i="42" s="1"/>
  <c r="A155" i="42" s="1"/>
  <c r="A156" i="42" s="1"/>
  <c r="A157" i="42" s="1"/>
  <c r="A158" i="42" s="1"/>
  <c r="A159" i="42" s="1"/>
  <c r="A160" i="42" s="1"/>
  <c r="A161" i="42" s="1"/>
  <c r="A162" i="42" s="1"/>
  <c r="A163" i="42" s="1"/>
  <c r="A164" i="42" s="1"/>
  <c r="A165" i="42" s="1"/>
  <c r="A166" i="42" s="1"/>
  <c r="A167" i="42" s="1"/>
  <c r="A168" i="42" s="1"/>
  <c r="A169" i="42" s="1"/>
  <c r="A170" i="42" s="1"/>
  <c r="A171" i="42" s="1"/>
  <c r="A172" i="42" s="1"/>
  <c r="A173" i="42" s="1"/>
  <c r="A174" i="42" s="1"/>
  <c r="A175" i="42" s="1"/>
  <c r="A176" i="42" s="1"/>
  <c r="A177" i="42" s="1"/>
  <c r="A178" i="42" s="1"/>
  <c r="A179" i="42" s="1"/>
  <c r="A180" i="42" s="1"/>
  <c r="A181" i="42" s="1"/>
  <c r="A182" i="42" s="1"/>
  <c r="A183" i="42" s="1"/>
  <c r="A184" i="42" s="1"/>
  <c r="A185" i="42" s="1"/>
  <c r="A186" i="42" s="1"/>
  <c r="A187" i="42" s="1"/>
  <c r="B55" i="42"/>
  <c r="G8" i="42"/>
  <c r="G9" i="42" s="1"/>
  <c r="G10" i="42" s="1"/>
  <c r="G11" i="42" s="1"/>
  <c r="G12" i="42" s="1"/>
  <c r="G13" i="42" s="1"/>
  <c r="G14" i="42" s="1"/>
  <c r="G15" i="42" s="1"/>
  <c r="G16" i="42" s="1"/>
  <c r="G17" i="42" s="1"/>
  <c r="G18" i="42" s="1"/>
  <c r="G19" i="42" s="1"/>
  <c r="G20" i="42" s="1"/>
  <c r="G21" i="42" s="1"/>
  <c r="G22" i="42" s="1"/>
  <c r="G23" i="42" s="1"/>
  <c r="G24" i="42" s="1"/>
  <c r="G25" i="42" s="1"/>
  <c r="G26" i="42" s="1"/>
  <c r="G27" i="42" s="1"/>
  <c r="G28" i="42" s="1"/>
  <c r="G29" i="42" s="1"/>
  <c r="G30" i="42" s="1"/>
  <c r="G31" i="42" s="1"/>
  <c r="G32" i="42" s="1"/>
  <c r="G33" i="42" s="1"/>
  <c r="G34" i="42" s="1"/>
  <c r="G35" i="42" s="1"/>
  <c r="G36" i="42" s="1"/>
  <c r="G37" i="42" s="1"/>
  <c r="G38" i="42" s="1"/>
  <c r="G39" i="42" s="1"/>
  <c r="G40" i="42" s="1"/>
  <c r="G41" i="42" s="1"/>
  <c r="G42" i="42" s="1"/>
  <c r="G43" i="42" s="1"/>
  <c r="G44" i="42" s="1"/>
  <c r="G45" i="42" s="1"/>
  <c r="G46" i="42" s="1"/>
  <c r="G47" i="42" s="1"/>
  <c r="G48" i="42" s="1"/>
  <c r="G49" i="42" s="1"/>
  <c r="G50" i="42" s="1"/>
  <c r="G51" i="42" s="1"/>
  <c r="G52" i="42" s="1"/>
  <c r="G53" i="42" s="1"/>
  <c r="G54" i="42" s="1"/>
  <c r="G55" i="42" s="1"/>
  <c r="G56" i="42" s="1"/>
  <c r="G57" i="42" s="1"/>
  <c r="G58" i="42" s="1"/>
  <c r="G59" i="42" s="1"/>
  <c r="G60" i="42" s="1"/>
  <c r="G61" i="42" s="1"/>
  <c r="G62" i="42" s="1"/>
  <c r="G63" i="42" s="1"/>
  <c r="G64" i="42" s="1"/>
  <c r="G65" i="42" s="1"/>
  <c r="G66" i="42" s="1"/>
  <c r="G67" i="42" s="1"/>
  <c r="G68" i="42" s="1"/>
  <c r="G69" i="42" s="1"/>
  <c r="G70" i="42" s="1"/>
  <c r="G71" i="42" s="1"/>
  <c r="G72" i="42" s="1"/>
  <c r="G73" i="42" s="1"/>
  <c r="G74" i="42" s="1"/>
  <c r="G75" i="42" s="1"/>
  <c r="G76" i="42" s="1"/>
  <c r="G77" i="42" s="1"/>
  <c r="G78" i="42" s="1"/>
  <c r="G79" i="42" s="1"/>
  <c r="G80" i="42" s="1"/>
  <c r="G81" i="42" s="1"/>
  <c r="G82" i="42" s="1"/>
  <c r="G83" i="42" s="1"/>
  <c r="G84" i="42" s="1"/>
  <c r="G85" i="42" s="1"/>
  <c r="G86" i="42" s="1"/>
  <c r="G87" i="42" s="1"/>
  <c r="G88" i="42" s="1"/>
  <c r="G89" i="42" s="1"/>
  <c r="G90" i="42" s="1"/>
  <c r="G91" i="42" s="1"/>
  <c r="G92" i="42" s="1"/>
  <c r="G93" i="42" s="1"/>
  <c r="G94" i="42" s="1"/>
  <c r="G95" i="42" s="1"/>
  <c r="G96" i="42" s="1"/>
  <c r="G97" i="42" s="1"/>
  <c r="G98" i="42" s="1"/>
  <c r="G99" i="42" s="1"/>
  <c r="G100" i="42" s="1"/>
  <c r="G101" i="42" s="1"/>
  <c r="G102" i="42" s="1"/>
  <c r="G103" i="42" s="1"/>
  <c r="G104" i="42" s="1"/>
  <c r="G105" i="42" s="1"/>
  <c r="G106" i="42" s="1"/>
  <c r="G107" i="42" s="1"/>
  <c r="G108" i="42" s="1"/>
  <c r="G109" i="42" s="1"/>
  <c r="G110" i="42" s="1"/>
  <c r="G111" i="42" s="1"/>
  <c r="G112" i="42" s="1"/>
  <c r="G113" i="42" s="1"/>
  <c r="G114" i="42" s="1"/>
  <c r="G115" i="42" s="1"/>
  <c r="G116" i="42" s="1"/>
  <c r="G117" i="42" s="1"/>
  <c r="G118" i="42" s="1"/>
  <c r="G119" i="42" s="1"/>
  <c r="G120" i="42" s="1"/>
  <c r="G121" i="42" s="1"/>
  <c r="G122" i="42" s="1"/>
  <c r="G123" i="42" s="1"/>
  <c r="G124" i="42" s="1"/>
  <c r="G125" i="42" s="1"/>
  <c r="G126" i="42" s="1"/>
  <c r="G127" i="42" s="1"/>
  <c r="G128" i="42" s="1"/>
  <c r="G129" i="42" s="1"/>
  <c r="G130" i="42" s="1"/>
  <c r="G131" i="42" s="1"/>
  <c r="G132" i="42" s="1"/>
  <c r="G133" i="42" s="1"/>
  <c r="G134" i="42" s="1"/>
  <c r="G135" i="42" s="1"/>
  <c r="G136" i="42" s="1"/>
  <c r="G137" i="42" s="1"/>
  <c r="G138" i="42" s="1"/>
  <c r="G139" i="42" s="1"/>
  <c r="G140" i="42" s="1"/>
  <c r="G141" i="42" s="1"/>
  <c r="G142" i="42" s="1"/>
  <c r="G143" i="42" s="1"/>
  <c r="G144" i="42" s="1"/>
  <c r="G145" i="42" s="1"/>
  <c r="G146" i="42" s="1"/>
  <c r="G147" i="42" s="1"/>
  <c r="G148" i="42" s="1"/>
  <c r="G149" i="42" s="1"/>
  <c r="G150" i="42" s="1"/>
  <c r="G151" i="42" s="1"/>
  <c r="G152" i="42" s="1"/>
  <c r="G153" i="42" s="1"/>
  <c r="G154" i="42" s="1"/>
  <c r="G155" i="42" s="1"/>
  <c r="G156" i="42" s="1"/>
  <c r="G157" i="42" s="1"/>
  <c r="G158" i="42" s="1"/>
  <c r="G159" i="42" s="1"/>
  <c r="G160" i="42" s="1"/>
  <c r="G161" i="42" s="1"/>
  <c r="G162" i="42" s="1"/>
  <c r="G163" i="42" s="1"/>
  <c r="G164" i="42" s="1"/>
  <c r="G165" i="42" s="1"/>
  <c r="G166" i="42" s="1"/>
  <c r="G167" i="42" s="1"/>
  <c r="G168" i="42" s="1"/>
  <c r="G169" i="42" s="1"/>
  <c r="G170" i="42" s="1"/>
  <c r="G171" i="42" s="1"/>
  <c r="G172" i="42" s="1"/>
  <c r="G173" i="42" s="1"/>
  <c r="G174" i="42" s="1"/>
  <c r="G175" i="42" s="1"/>
  <c r="G176" i="42" s="1"/>
  <c r="G177" i="42" s="1"/>
  <c r="G178" i="42" s="1"/>
  <c r="G179" i="42" s="1"/>
  <c r="G180" i="42" s="1"/>
  <c r="G181" i="42" s="1"/>
  <c r="G182" i="42" s="1"/>
  <c r="G183" i="42" s="1"/>
  <c r="G184" i="42" s="1"/>
  <c r="G185" i="42" s="1"/>
  <c r="G186" i="42" s="1"/>
  <c r="G187" i="42" s="1"/>
  <c r="H7" i="42"/>
  <c r="H8" i="42" s="1"/>
  <c r="H9" i="42" s="1"/>
  <c r="H10" i="42" s="1"/>
  <c r="H11" i="42" s="1"/>
  <c r="H12" i="42" s="1"/>
  <c r="H13" i="42" s="1"/>
  <c r="H14" i="42" s="1"/>
  <c r="H15" i="42" s="1"/>
  <c r="H16" i="42" s="1"/>
  <c r="H17" i="42" s="1"/>
  <c r="H18" i="42" s="1"/>
  <c r="H19" i="42" s="1"/>
  <c r="H20" i="42" s="1"/>
  <c r="H21" i="42" s="1"/>
  <c r="H22" i="42" s="1"/>
  <c r="H23" i="42" s="1"/>
  <c r="H24" i="42" s="1"/>
  <c r="H25" i="42" s="1"/>
  <c r="H26" i="42" s="1"/>
  <c r="H27" i="42" s="1"/>
  <c r="H28" i="42" s="1"/>
  <c r="H29" i="42" s="1"/>
  <c r="H30" i="42" s="1"/>
  <c r="H31" i="42" s="1"/>
  <c r="H32" i="42" s="1"/>
  <c r="H33" i="42" s="1"/>
  <c r="H34" i="42" s="1"/>
  <c r="H35" i="42" s="1"/>
  <c r="H36" i="42" s="1"/>
  <c r="H37" i="42" s="1"/>
  <c r="H38" i="42" s="1"/>
  <c r="H39" i="42" s="1"/>
  <c r="H40" i="42" s="1"/>
  <c r="H41" i="42" s="1"/>
  <c r="H42" i="42" s="1"/>
  <c r="H43" i="42" s="1"/>
  <c r="H44" i="42" s="1"/>
  <c r="H45" i="42" s="1"/>
  <c r="H46" i="42" s="1"/>
  <c r="H47" i="42" s="1"/>
  <c r="H48" i="42" s="1"/>
  <c r="H49" i="42" s="1"/>
  <c r="H50" i="42" s="1"/>
  <c r="H51" i="42" s="1"/>
  <c r="H52" i="42" s="1"/>
  <c r="H53" i="42" s="1"/>
  <c r="H54" i="42" s="1"/>
  <c r="H55" i="42" s="1"/>
  <c r="H56" i="42" s="1"/>
  <c r="H57" i="42" s="1"/>
  <c r="H58" i="42" s="1"/>
  <c r="H59" i="42" s="1"/>
  <c r="H60" i="42" s="1"/>
  <c r="H61" i="42" s="1"/>
  <c r="H62" i="42" s="1"/>
  <c r="H63" i="42" s="1"/>
  <c r="H64" i="42" s="1"/>
  <c r="H65" i="42" s="1"/>
  <c r="H66" i="42" s="1"/>
  <c r="H67" i="42" s="1"/>
  <c r="H68" i="42" s="1"/>
  <c r="H69" i="42" s="1"/>
  <c r="H70" i="42" s="1"/>
  <c r="H71" i="42" s="1"/>
  <c r="H72" i="42" s="1"/>
  <c r="H73" i="42" s="1"/>
  <c r="H74" i="42" s="1"/>
  <c r="H75" i="42" s="1"/>
  <c r="H76" i="42" s="1"/>
  <c r="H77" i="42" s="1"/>
  <c r="H78" i="42" s="1"/>
  <c r="H79" i="42" s="1"/>
  <c r="H80" i="42" s="1"/>
  <c r="H81" i="42" s="1"/>
  <c r="H82" i="42" s="1"/>
  <c r="H83" i="42" s="1"/>
  <c r="H84" i="42" s="1"/>
  <c r="H85" i="42" s="1"/>
  <c r="H86" i="42" s="1"/>
  <c r="H87" i="42" s="1"/>
  <c r="H88" i="42" s="1"/>
  <c r="H89" i="42" s="1"/>
  <c r="H90" i="42" s="1"/>
  <c r="H91" i="42" s="1"/>
  <c r="H92" i="42" s="1"/>
  <c r="H93" i="42" s="1"/>
  <c r="H94" i="42" s="1"/>
  <c r="H95" i="42" s="1"/>
  <c r="H96" i="42" s="1"/>
  <c r="H97" i="42" s="1"/>
  <c r="H98" i="42" s="1"/>
  <c r="H99" i="42" s="1"/>
  <c r="H100" i="42" s="1"/>
  <c r="H101" i="42" s="1"/>
  <c r="H102" i="42" s="1"/>
  <c r="H103" i="42" s="1"/>
  <c r="H104" i="42" s="1"/>
  <c r="H105" i="42" s="1"/>
  <c r="H106" i="42" s="1"/>
  <c r="H107" i="42" s="1"/>
  <c r="H108" i="42" s="1"/>
  <c r="H109" i="42" s="1"/>
  <c r="H110" i="42" s="1"/>
  <c r="H111" i="42" s="1"/>
  <c r="H112" i="42" s="1"/>
  <c r="H113" i="42" s="1"/>
  <c r="H114" i="42" s="1"/>
  <c r="H115" i="42" s="1"/>
  <c r="H116" i="42" s="1"/>
  <c r="H117" i="42" s="1"/>
  <c r="H118" i="42" s="1"/>
  <c r="H119" i="42" s="1"/>
  <c r="H120" i="42" s="1"/>
  <c r="H121" i="42" s="1"/>
  <c r="H122" i="42" s="1"/>
  <c r="H123" i="42" s="1"/>
  <c r="H124" i="42" s="1"/>
  <c r="H125" i="42" s="1"/>
  <c r="H126" i="42" s="1"/>
  <c r="H127" i="42" s="1"/>
  <c r="H128" i="42" s="1"/>
  <c r="H129" i="42" s="1"/>
  <c r="H130" i="42" s="1"/>
  <c r="H131" i="42" s="1"/>
  <c r="H132" i="42" s="1"/>
  <c r="H133" i="42" s="1"/>
  <c r="H134" i="42" s="1"/>
  <c r="H135" i="42" s="1"/>
  <c r="H136" i="42" s="1"/>
  <c r="H137" i="42" s="1"/>
  <c r="H138" i="42" s="1"/>
  <c r="H139" i="42" s="1"/>
  <c r="H140" i="42" s="1"/>
  <c r="H141" i="42" s="1"/>
  <c r="H142" i="42" s="1"/>
  <c r="H143" i="42" s="1"/>
  <c r="H144" i="42" s="1"/>
  <c r="H145" i="42" s="1"/>
  <c r="H146" i="42" s="1"/>
  <c r="H147" i="42" s="1"/>
  <c r="H148" i="42" s="1"/>
  <c r="H149" i="42" s="1"/>
  <c r="H150" i="42" s="1"/>
  <c r="H151" i="42" s="1"/>
  <c r="H152" i="42" s="1"/>
  <c r="H153" i="42" s="1"/>
  <c r="H154" i="42" s="1"/>
  <c r="H155" i="42" s="1"/>
  <c r="H156" i="42" s="1"/>
  <c r="H157" i="42" s="1"/>
  <c r="H158" i="42" s="1"/>
  <c r="H159" i="42" s="1"/>
  <c r="H160" i="42" s="1"/>
  <c r="H161" i="42" s="1"/>
  <c r="H162" i="42" s="1"/>
  <c r="H163" i="42" s="1"/>
  <c r="H164" i="42" s="1"/>
  <c r="H165" i="42" s="1"/>
  <c r="H166" i="42" s="1"/>
  <c r="H167" i="42" s="1"/>
  <c r="H168" i="42" s="1"/>
  <c r="H169" i="42" s="1"/>
  <c r="H170" i="42" s="1"/>
  <c r="H171" i="42" s="1"/>
  <c r="H172" i="42" s="1"/>
  <c r="H173" i="42" s="1"/>
  <c r="H174" i="42" s="1"/>
  <c r="H175" i="42" s="1"/>
  <c r="H176" i="42" s="1"/>
  <c r="H177" i="42" s="1"/>
  <c r="H178" i="42" s="1"/>
  <c r="H179" i="42" s="1"/>
  <c r="H180" i="42" s="1"/>
  <c r="H181" i="42" s="1"/>
  <c r="H182" i="42" s="1"/>
  <c r="H183" i="42" s="1"/>
  <c r="H184" i="42" s="1"/>
  <c r="H185" i="42" s="1"/>
  <c r="H186" i="42" s="1"/>
  <c r="H187" i="42" s="1"/>
  <c r="G7" i="42"/>
  <c r="F7" i="42"/>
  <c r="F8" i="42" s="1"/>
  <c r="F9" i="42" s="1"/>
  <c r="F10" i="42" s="1"/>
  <c r="F11" i="42" s="1"/>
  <c r="F12" i="42" s="1"/>
  <c r="F13" i="42" s="1"/>
  <c r="F14" i="42" s="1"/>
  <c r="F15" i="42" s="1"/>
  <c r="F16" i="42" s="1"/>
  <c r="F17" i="42" s="1"/>
  <c r="F18" i="42" s="1"/>
  <c r="F19" i="42" s="1"/>
  <c r="F20" i="42" s="1"/>
  <c r="F21" i="42" s="1"/>
  <c r="F22" i="42" s="1"/>
  <c r="F23" i="42" s="1"/>
  <c r="F24" i="42" s="1"/>
  <c r="F25" i="42" s="1"/>
  <c r="F26" i="42" s="1"/>
  <c r="F27" i="42" s="1"/>
  <c r="F28" i="42" s="1"/>
  <c r="F29" i="42" s="1"/>
  <c r="F30" i="42" s="1"/>
  <c r="F31" i="42" s="1"/>
  <c r="F32" i="42" s="1"/>
  <c r="F33" i="42" s="1"/>
  <c r="F34" i="42" s="1"/>
  <c r="F35" i="42" s="1"/>
  <c r="F36" i="42" s="1"/>
  <c r="F37" i="42" s="1"/>
  <c r="F38" i="42" s="1"/>
  <c r="F39" i="42" s="1"/>
  <c r="F40" i="42" s="1"/>
  <c r="F41" i="42" s="1"/>
  <c r="F42" i="42" s="1"/>
  <c r="F43" i="42" s="1"/>
  <c r="F44" i="42" s="1"/>
  <c r="F45" i="42" s="1"/>
  <c r="F46" i="42" s="1"/>
  <c r="F47" i="42" s="1"/>
  <c r="F48" i="42" s="1"/>
  <c r="F49" i="42" s="1"/>
  <c r="F50" i="42" s="1"/>
  <c r="F51" i="42" s="1"/>
  <c r="F52" i="42" s="1"/>
  <c r="F53" i="42" s="1"/>
  <c r="F54" i="42" s="1"/>
  <c r="F55" i="42" s="1"/>
  <c r="F56" i="42" s="1"/>
  <c r="F57" i="42" s="1"/>
  <c r="F58" i="42" s="1"/>
  <c r="F59" i="42" s="1"/>
  <c r="F60" i="42" s="1"/>
  <c r="F61" i="42" s="1"/>
  <c r="F62" i="42" s="1"/>
  <c r="F63" i="42" s="1"/>
  <c r="F64" i="42" s="1"/>
  <c r="F65" i="42" s="1"/>
  <c r="F66" i="42" s="1"/>
  <c r="F67" i="42" s="1"/>
  <c r="F68" i="42" s="1"/>
  <c r="F69" i="42" s="1"/>
  <c r="F70" i="42" s="1"/>
  <c r="F71" i="42" s="1"/>
  <c r="F72" i="42" s="1"/>
  <c r="F73" i="42" s="1"/>
  <c r="F74" i="42" s="1"/>
  <c r="F75" i="42" s="1"/>
  <c r="F76" i="42" s="1"/>
  <c r="F77" i="42" s="1"/>
  <c r="F78" i="42" s="1"/>
  <c r="F79" i="42" s="1"/>
  <c r="F80" i="42" s="1"/>
  <c r="F81" i="42" s="1"/>
  <c r="F82" i="42" s="1"/>
  <c r="F83" i="42" s="1"/>
  <c r="F84" i="42" s="1"/>
  <c r="F85" i="42" s="1"/>
  <c r="F86" i="42" s="1"/>
  <c r="F87" i="42" s="1"/>
  <c r="F88" i="42" s="1"/>
  <c r="F89" i="42" s="1"/>
  <c r="F90" i="42" s="1"/>
  <c r="F91" i="42" s="1"/>
  <c r="F92" i="42" s="1"/>
  <c r="F93" i="42" s="1"/>
  <c r="F94" i="42" s="1"/>
  <c r="F95" i="42" s="1"/>
  <c r="F96" i="42" s="1"/>
  <c r="F97" i="42" s="1"/>
  <c r="F98" i="42" s="1"/>
  <c r="F99" i="42" s="1"/>
  <c r="F100" i="42" s="1"/>
  <c r="F101" i="42" s="1"/>
  <c r="F102" i="42" s="1"/>
  <c r="F103" i="42" s="1"/>
  <c r="F104" i="42" s="1"/>
  <c r="F105" i="42" s="1"/>
  <c r="F106" i="42" s="1"/>
  <c r="F107" i="42" s="1"/>
  <c r="F108" i="42" s="1"/>
  <c r="F109" i="42" s="1"/>
  <c r="F110" i="42" s="1"/>
  <c r="F111" i="42" s="1"/>
  <c r="F112" i="42" s="1"/>
  <c r="F113" i="42" s="1"/>
  <c r="F114" i="42" s="1"/>
  <c r="F115" i="42" s="1"/>
  <c r="F116" i="42" s="1"/>
  <c r="F117" i="42" s="1"/>
  <c r="F118" i="42" s="1"/>
  <c r="F119" i="42" s="1"/>
  <c r="F120" i="42" s="1"/>
  <c r="F121" i="42" s="1"/>
  <c r="F122" i="42" s="1"/>
  <c r="F123" i="42" s="1"/>
  <c r="F124" i="42" s="1"/>
  <c r="F125" i="42" s="1"/>
  <c r="F126" i="42" s="1"/>
  <c r="F127" i="42" s="1"/>
  <c r="F128" i="42" s="1"/>
  <c r="F129" i="42" s="1"/>
  <c r="F130" i="42" s="1"/>
  <c r="F131" i="42" s="1"/>
  <c r="F132" i="42" s="1"/>
  <c r="F133" i="42" s="1"/>
  <c r="F134" i="42" s="1"/>
  <c r="F135" i="42" s="1"/>
  <c r="F136" i="42" s="1"/>
  <c r="F137" i="42" s="1"/>
  <c r="F138" i="42" s="1"/>
  <c r="F139" i="42" s="1"/>
  <c r="F140" i="42" s="1"/>
  <c r="F141" i="42" s="1"/>
  <c r="F142" i="42" s="1"/>
  <c r="F143" i="42" s="1"/>
  <c r="F144" i="42" s="1"/>
  <c r="F145" i="42" s="1"/>
  <c r="F146" i="42" s="1"/>
  <c r="F147" i="42" s="1"/>
  <c r="F148" i="42" s="1"/>
  <c r="F149" i="42" s="1"/>
  <c r="F150" i="42" s="1"/>
  <c r="F151" i="42" s="1"/>
  <c r="F152" i="42" s="1"/>
  <c r="F153" i="42" s="1"/>
  <c r="F154" i="42" s="1"/>
  <c r="F155" i="42" s="1"/>
  <c r="F156" i="42" s="1"/>
  <c r="F157" i="42" s="1"/>
  <c r="F158" i="42" s="1"/>
  <c r="F159" i="42" s="1"/>
  <c r="F160" i="42" s="1"/>
  <c r="F161" i="42" s="1"/>
  <c r="F162" i="42" s="1"/>
  <c r="F163" i="42" s="1"/>
  <c r="F164" i="42" s="1"/>
  <c r="F165" i="42" s="1"/>
  <c r="F166" i="42" s="1"/>
  <c r="F167" i="42" s="1"/>
  <c r="F168" i="42" s="1"/>
  <c r="F169" i="42" s="1"/>
  <c r="F170" i="42" s="1"/>
  <c r="F171" i="42" s="1"/>
  <c r="F172" i="42" s="1"/>
  <c r="F173" i="42" s="1"/>
  <c r="F174" i="42" s="1"/>
  <c r="F175" i="42" s="1"/>
  <c r="F176" i="42" s="1"/>
  <c r="F177" i="42" s="1"/>
  <c r="F178" i="42" s="1"/>
  <c r="F179" i="42" s="1"/>
  <c r="F180" i="42" s="1"/>
  <c r="F181" i="42" s="1"/>
  <c r="F182" i="42" s="1"/>
  <c r="F183" i="42" s="1"/>
  <c r="F184" i="42" s="1"/>
  <c r="F185" i="42" s="1"/>
  <c r="F186" i="42" s="1"/>
  <c r="F187" i="42" s="1"/>
  <c r="E7" i="42"/>
  <c r="E8" i="42" s="1"/>
  <c r="I6" i="42"/>
  <c r="J4" i="42"/>
  <c r="J7" i="42" s="1"/>
  <c r="J8" i="42" s="1"/>
  <c r="J9" i="42" s="1"/>
  <c r="J10" i="42" s="1"/>
  <c r="J11" i="42" s="1"/>
  <c r="J12" i="42" s="1"/>
  <c r="J13" i="42" s="1"/>
  <c r="J14" i="42" s="1"/>
  <c r="J15" i="42" s="1"/>
  <c r="J16" i="42" s="1"/>
  <c r="J17" i="42" s="1"/>
  <c r="J18" i="42" s="1"/>
  <c r="J19" i="42" s="1"/>
  <c r="J20" i="42" s="1"/>
  <c r="J21" i="42" s="1"/>
  <c r="J22" i="42" s="1"/>
  <c r="J23" i="42" s="1"/>
  <c r="J24" i="42" s="1"/>
  <c r="J25" i="42" s="1"/>
  <c r="J26" i="42" s="1"/>
  <c r="J27" i="42" s="1"/>
  <c r="J28" i="42" s="1"/>
  <c r="J29" i="42" s="1"/>
  <c r="J30" i="42" s="1"/>
  <c r="J31" i="42" s="1"/>
  <c r="J32" i="42" s="1"/>
  <c r="J33" i="42" s="1"/>
  <c r="J34" i="42" s="1"/>
  <c r="J35" i="42" s="1"/>
  <c r="J36" i="42" s="1"/>
  <c r="J37" i="42" s="1"/>
  <c r="J38" i="42" s="1"/>
  <c r="J39" i="42" s="1"/>
  <c r="J40" i="42" s="1"/>
  <c r="J41" i="42" s="1"/>
  <c r="J42" i="42" s="1"/>
  <c r="J43" i="42" s="1"/>
  <c r="J44" i="42" s="1"/>
  <c r="J45" i="42" s="1"/>
  <c r="J46" i="42" s="1"/>
  <c r="J47" i="42" s="1"/>
  <c r="J48" i="42" s="1"/>
  <c r="J49" i="42" s="1"/>
  <c r="J50" i="42" s="1"/>
  <c r="J51" i="42" s="1"/>
  <c r="J52" i="42" s="1"/>
  <c r="J53" i="42" s="1"/>
  <c r="J54" i="42" s="1"/>
  <c r="J55" i="42" s="1"/>
  <c r="J56" i="42" s="1"/>
  <c r="J57" i="42" s="1"/>
  <c r="J58" i="42" s="1"/>
  <c r="J59" i="42" s="1"/>
  <c r="J60" i="42" s="1"/>
  <c r="J61" i="42" s="1"/>
  <c r="J62" i="42" s="1"/>
  <c r="J63" i="42" s="1"/>
  <c r="J64" i="42" s="1"/>
  <c r="J65" i="42" s="1"/>
  <c r="J66" i="42" s="1"/>
  <c r="J67" i="42" s="1"/>
  <c r="J68" i="42" s="1"/>
  <c r="J69" i="42" s="1"/>
  <c r="J70" i="42" s="1"/>
  <c r="J71" i="42" s="1"/>
  <c r="J72" i="42" s="1"/>
  <c r="J73" i="42" s="1"/>
  <c r="J74" i="42" s="1"/>
  <c r="J75" i="42" s="1"/>
  <c r="J76" i="42" s="1"/>
  <c r="J77" i="42" s="1"/>
  <c r="J78" i="42" s="1"/>
  <c r="J79" i="42" s="1"/>
  <c r="J80" i="42" s="1"/>
  <c r="J81" i="42" s="1"/>
  <c r="J82" i="42" s="1"/>
  <c r="J83" i="42" s="1"/>
  <c r="J84" i="42" s="1"/>
  <c r="J85" i="42" s="1"/>
  <c r="J86" i="42" s="1"/>
  <c r="J87" i="42" s="1"/>
  <c r="J88" i="42" s="1"/>
  <c r="J89" i="42" s="1"/>
  <c r="J90" i="42" s="1"/>
  <c r="J91" i="42" s="1"/>
  <c r="J92" i="42" s="1"/>
  <c r="J93" i="42" s="1"/>
  <c r="J94" i="42" s="1"/>
  <c r="J95" i="42" s="1"/>
  <c r="J96" i="42" s="1"/>
  <c r="J97" i="42" s="1"/>
  <c r="J98" i="42" s="1"/>
  <c r="J99" i="42" s="1"/>
  <c r="J100" i="42" s="1"/>
  <c r="J101" i="42" s="1"/>
  <c r="J102" i="42" s="1"/>
  <c r="J103" i="42" s="1"/>
  <c r="J104" i="42" s="1"/>
  <c r="J105" i="42" s="1"/>
  <c r="J106" i="42" s="1"/>
  <c r="J107" i="42" s="1"/>
  <c r="J108" i="42" s="1"/>
  <c r="J109" i="42" s="1"/>
  <c r="J110" i="42" s="1"/>
  <c r="J111" i="42" s="1"/>
  <c r="J112" i="42" s="1"/>
  <c r="J113" i="42" s="1"/>
  <c r="J114" i="42" s="1"/>
  <c r="J115" i="42" s="1"/>
  <c r="J116" i="42" s="1"/>
  <c r="J117" i="42" s="1"/>
  <c r="J118" i="42" s="1"/>
  <c r="J119" i="42" s="1"/>
  <c r="J120" i="42" s="1"/>
  <c r="J121" i="42" s="1"/>
  <c r="J122" i="42" s="1"/>
  <c r="J123" i="42" s="1"/>
  <c r="J124" i="42" s="1"/>
  <c r="J125" i="42" s="1"/>
  <c r="J126" i="42" s="1"/>
  <c r="J127" i="42" s="1"/>
  <c r="J128" i="42" s="1"/>
  <c r="J129" i="42" s="1"/>
  <c r="J130" i="42" s="1"/>
  <c r="J131" i="42" s="1"/>
  <c r="J132" i="42" s="1"/>
  <c r="J133" i="42" s="1"/>
  <c r="J134" i="42" s="1"/>
  <c r="J135" i="42" s="1"/>
  <c r="J136" i="42" s="1"/>
  <c r="J137" i="42" s="1"/>
  <c r="J138" i="42" s="1"/>
  <c r="J139" i="42" s="1"/>
  <c r="J140" i="42" s="1"/>
  <c r="J141" i="42" s="1"/>
  <c r="J142" i="42" s="1"/>
  <c r="J143" i="42" s="1"/>
  <c r="J144" i="42" s="1"/>
  <c r="J145" i="42" s="1"/>
  <c r="J146" i="42" s="1"/>
  <c r="J147" i="42" s="1"/>
  <c r="J148" i="42" s="1"/>
  <c r="J149" i="42" s="1"/>
  <c r="J150" i="42" s="1"/>
  <c r="J151" i="42" s="1"/>
  <c r="J152" i="42" s="1"/>
  <c r="J153" i="42" s="1"/>
  <c r="J154" i="42" s="1"/>
  <c r="J155" i="42" s="1"/>
  <c r="J156" i="42" s="1"/>
  <c r="J157" i="42" s="1"/>
  <c r="J158" i="42" s="1"/>
  <c r="J159" i="42" s="1"/>
  <c r="J160" i="42" s="1"/>
  <c r="J161" i="42" s="1"/>
  <c r="J162" i="42" s="1"/>
  <c r="J163" i="42" s="1"/>
  <c r="J164" i="42" s="1"/>
  <c r="J165" i="42" s="1"/>
  <c r="J166" i="42" s="1"/>
  <c r="J167" i="42" s="1"/>
  <c r="J168" i="42" s="1"/>
  <c r="J169" i="42" s="1"/>
  <c r="J170" i="42" s="1"/>
  <c r="J171" i="42" s="1"/>
  <c r="J172" i="42" s="1"/>
  <c r="J173" i="42" s="1"/>
  <c r="J174" i="42" s="1"/>
  <c r="J175" i="42" s="1"/>
  <c r="J176" i="42" s="1"/>
  <c r="J177" i="42" s="1"/>
  <c r="J178" i="42" s="1"/>
  <c r="J179" i="42" s="1"/>
  <c r="J180" i="42" s="1"/>
  <c r="J181" i="42" s="1"/>
  <c r="J182" i="42" s="1"/>
  <c r="J183" i="42" s="1"/>
  <c r="J184" i="42" s="1"/>
  <c r="J185" i="42" s="1"/>
  <c r="J186" i="42" s="1"/>
  <c r="J187" i="42" s="1"/>
  <c r="I7" i="42" l="1"/>
  <c r="AG72" i="17"/>
  <c r="E9" i="42"/>
  <c r="I8" i="42"/>
  <c r="E10" i="42" l="1"/>
  <c r="I9" i="42"/>
  <c r="E11" i="42" l="1"/>
  <c r="I10" i="42"/>
  <c r="I11" i="42" l="1"/>
  <c r="E12" i="42"/>
  <c r="I12" i="42" l="1"/>
  <c r="E13" i="42"/>
  <c r="E14" i="42" l="1"/>
  <c r="I13" i="42"/>
  <c r="E15" i="42" l="1"/>
  <c r="I14" i="42"/>
  <c r="E16" i="42" l="1"/>
  <c r="I15" i="42"/>
  <c r="E17" i="42" l="1"/>
  <c r="I16" i="42"/>
  <c r="I17" i="42" l="1"/>
  <c r="E18" i="42"/>
  <c r="I18" i="42" l="1"/>
  <c r="E19" i="42"/>
  <c r="E20" i="42" l="1"/>
  <c r="I19" i="42"/>
  <c r="I20" i="42" l="1"/>
  <c r="E21" i="42"/>
  <c r="E22" i="42" l="1"/>
  <c r="I21" i="42"/>
  <c r="I22" i="42" l="1"/>
  <c r="E23" i="42"/>
  <c r="I23" i="42" l="1"/>
  <c r="E24" i="42"/>
  <c r="I24" i="42" l="1"/>
  <c r="E25" i="42"/>
  <c r="E26" i="42" l="1"/>
  <c r="I25" i="42"/>
  <c r="E27" i="42" l="1"/>
  <c r="I26" i="42"/>
  <c r="E28" i="42" l="1"/>
  <c r="I27" i="42"/>
  <c r="E29" i="42" l="1"/>
  <c r="I28" i="42"/>
  <c r="I29" i="42" l="1"/>
  <c r="E30" i="42"/>
  <c r="E31" i="42" l="1"/>
  <c r="I30" i="42"/>
  <c r="E32" i="42" l="1"/>
  <c r="I31" i="42"/>
  <c r="E33" i="42" l="1"/>
  <c r="I32" i="42"/>
  <c r="E34" i="42" l="1"/>
  <c r="I33" i="42"/>
  <c r="E35" i="42" l="1"/>
  <c r="I34" i="42"/>
  <c r="I35" i="42" l="1"/>
  <c r="E36" i="42"/>
  <c r="E37" i="42" l="1"/>
  <c r="I36" i="42"/>
  <c r="I37" i="42" l="1"/>
  <c r="E38" i="42"/>
  <c r="E39" i="42" l="1"/>
  <c r="I38" i="42"/>
  <c r="E40" i="42" l="1"/>
  <c r="I39" i="42"/>
  <c r="E41" i="42" l="1"/>
  <c r="I40" i="42"/>
  <c r="E42" i="42" l="1"/>
  <c r="I41" i="42"/>
  <c r="E43" i="42" l="1"/>
  <c r="I42" i="42"/>
  <c r="I43" i="42" l="1"/>
  <c r="E44" i="42"/>
  <c r="E45" i="42" l="1"/>
  <c r="I44" i="42"/>
  <c r="E46" i="42" l="1"/>
  <c r="I45" i="42"/>
  <c r="E47" i="42" l="1"/>
  <c r="I46" i="42"/>
  <c r="E48" i="42" l="1"/>
  <c r="I47" i="42"/>
  <c r="E49" i="42" l="1"/>
  <c r="I48" i="42"/>
  <c r="I49" i="42" l="1"/>
  <c r="E50" i="42"/>
  <c r="E51" i="42" l="1"/>
  <c r="I50" i="42"/>
  <c r="I51" i="42" l="1"/>
  <c r="E52" i="42"/>
  <c r="E53" i="42" l="1"/>
  <c r="I52" i="42"/>
  <c r="E54" i="42" l="1"/>
  <c r="I53" i="42"/>
  <c r="E55" i="42" l="1"/>
  <c r="I54" i="42"/>
  <c r="E56" i="42" l="1"/>
  <c r="I55" i="42"/>
  <c r="E57" i="42" l="1"/>
  <c r="I56" i="42"/>
  <c r="I57" i="42" l="1"/>
  <c r="E58" i="42"/>
  <c r="I58" i="42" l="1"/>
  <c r="E59" i="42"/>
  <c r="I59" i="42" l="1"/>
  <c r="E60" i="42"/>
  <c r="E61" i="42" l="1"/>
  <c r="I60" i="42"/>
  <c r="I61" i="42" l="1"/>
  <c r="E62" i="42"/>
  <c r="E63" i="42" l="1"/>
  <c r="I62" i="42"/>
  <c r="I63" i="42" l="1"/>
  <c r="E64" i="42"/>
  <c r="I64" i="42" l="1"/>
  <c r="E65" i="42"/>
  <c r="I65" i="42" l="1"/>
  <c r="E66" i="42"/>
  <c r="I66" i="42" l="1"/>
  <c r="E67" i="42"/>
  <c r="E68" i="42" l="1"/>
  <c r="I67" i="42"/>
  <c r="E69" i="42" l="1"/>
  <c r="I68" i="42"/>
  <c r="E70" i="42" l="1"/>
  <c r="I69" i="42"/>
  <c r="E71" i="42" l="1"/>
  <c r="I70" i="42"/>
  <c r="E72" i="42" l="1"/>
  <c r="I71" i="42"/>
  <c r="I72" i="42" l="1"/>
  <c r="E73" i="42"/>
  <c r="E74" i="42" l="1"/>
  <c r="I73" i="42"/>
  <c r="I74" i="42" l="1"/>
  <c r="E75" i="42"/>
  <c r="E76" i="42" l="1"/>
  <c r="I75" i="42"/>
  <c r="I76" i="42" l="1"/>
  <c r="E77" i="42"/>
  <c r="E78" i="42" l="1"/>
  <c r="I77" i="42"/>
  <c r="E79" i="42" l="1"/>
  <c r="I78" i="42"/>
  <c r="E80" i="42" l="1"/>
  <c r="I79" i="42"/>
  <c r="E81" i="42" l="1"/>
  <c r="I80" i="42"/>
  <c r="E82" i="42" l="1"/>
  <c r="I81" i="42"/>
  <c r="E83" i="42" l="1"/>
  <c r="I82" i="42"/>
  <c r="I83" i="42" l="1"/>
  <c r="E84" i="42"/>
  <c r="E85" i="42" l="1"/>
  <c r="I84" i="42"/>
  <c r="E86" i="42" l="1"/>
  <c r="I85" i="42"/>
  <c r="E87" i="42" l="1"/>
  <c r="I86" i="42"/>
  <c r="I87" i="42" l="1"/>
  <c r="E88" i="42"/>
  <c r="E89" i="42" l="1"/>
  <c r="I88" i="42"/>
  <c r="I89" i="42" l="1"/>
  <c r="E90" i="42"/>
  <c r="E91" i="42" l="1"/>
  <c r="I90" i="42"/>
  <c r="E92" i="42" l="1"/>
  <c r="I91" i="42"/>
  <c r="E93" i="42" l="1"/>
  <c r="I92" i="42"/>
  <c r="E94" i="42" l="1"/>
  <c r="I93" i="42"/>
  <c r="E95" i="42" l="1"/>
  <c r="I94" i="42"/>
  <c r="E96" i="42" l="1"/>
  <c r="I95" i="42"/>
  <c r="E97" i="42" l="1"/>
  <c r="I96" i="42"/>
  <c r="E98" i="42" l="1"/>
  <c r="I97" i="42"/>
  <c r="E99" i="42" l="1"/>
  <c r="I98" i="42"/>
  <c r="I99" i="42" l="1"/>
  <c r="E100" i="42"/>
  <c r="I100" i="42" l="1"/>
  <c r="E101" i="42"/>
  <c r="I101" i="42" l="1"/>
  <c r="E102" i="42"/>
  <c r="E103" i="42" l="1"/>
  <c r="I102" i="42"/>
  <c r="E104" i="42" l="1"/>
  <c r="I103" i="42"/>
  <c r="E105" i="42" l="1"/>
  <c r="I104" i="42"/>
  <c r="E106" i="42" l="1"/>
  <c r="I105" i="42"/>
  <c r="E107" i="42" l="1"/>
  <c r="I106" i="42"/>
  <c r="I107" i="42" l="1"/>
  <c r="E108" i="42"/>
  <c r="E109" i="42" l="1"/>
  <c r="I108" i="42"/>
  <c r="E110" i="42" l="1"/>
  <c r="I109" i="42"/>
  <c r="I110" i="42" l="1"/>
  <c r="E111" i="42"/>
  <c r="I111" i="42" l="1"/>
  <c r="E112" i="42"/>
  <c r="E113" i="42" l="1"/>
  <c r="I112" i="42"/>
  <c r="I113" i="42" l="1"/>
  <c r="E114" i="42"/>
  <c r="E115" i="42" l="1"/>
  <c r="I114" i="42"/>
  <c r="E116" i="42" l="1"/>
  <c r="I115" i="42"/>
  <c r="E117" i="42" l="1"/>
  <c r="I116" i="42"/>
  <c r="E118" i="42" l="1"/>
  <c r="I117" i="42"/>
  <c r="E119" i="42" l="1"/>
  <c r="I118" i="42"/>
  <c r="I119" i="42" l="1"/>
  <c r="E120" i="42"/>
  <c r="E121" i="42" l="1"/>
  <c r="I120" i="42"/>
  <c r="I121" i="42" l="1"/>
  <c r="E122" i="42"/>
  <c r="E123" i="42" l="1"/>
  <c r="I122" i="42"/>
  <c r="E124" i="42" l="1"/>
  <c r="I123" i="42"/>
  <c r="I124" i="42" l="1"/>
  <c r="E125" i="42"/>
  <c r="E126" i="42" l="1"/>
  <c r="I125" i="42"/>
  <c r="E127" i="42" l="1"/>
  <c r="I126" i="42"/>
  <c r="I127" i="42" l="1"/>
  <c r="E128" i="42"/>
  <c r="E129" i="42" l="1"/>
  <c r="I128" i="42"/>
  <c r="I129" i="42" l="1"/>
  <c r="E130" i="42"/>
  <c r="E131" i="42" l="1"/>
  <c r="I130" i="42"/>
  <c r="E132" i="42" l="1"/>
  <c r="I131" i="42"/>
  <c r="I132" i="42" l="1"/>
  <c r="E133" i="42"/>
  <c r="I133" i="42" l="1"/>
  <c r="E134" i="42"/>
  <c r="I134" i="42" l="1"/>
  <c r="E135" i="42"/>
  <c r="I135" i="42" l="1"/>
  <c r="E136" i="42"/>
  <c r="E137" i="42" l="1"/>
  <c r="I136" i="42"/>
  <c r="E138" i="42" l="1"/>
  <c r="I137" i="42"/>
  <c r="E139" i="42" l="1"/>
  <c r="I138" i="42"/>
  <c r="I139" i="42" l="1"/>
  <c r="E140" i="42"/>
  <c r="E141" i="42" l="1"/>
  <c r="I140" i="42"/>
  <c r="E142" i="42" l="1"/>
  <c r="I141" i="42"/>
  <c r="I142" i="42" l="1"/>
  <c r="E143" i="42"/>
  <c r="E144" i="42" l="1"/>
  <c r="I143" i="42"/>
  <c r="I144" i="42" l="1"/>
  <c r="E145" i="42"/>
  <c r="E146" i="42" l="1"/>
  <c r="I145" i="42"/>
  <c r="I146" i="42" l="1"/>
  <c r="E147" i="42"/>
  <c r="I147" i="42" l="1"/>
  <c r="E148" i="42"/>
  <c r="E149" i="42" l="1"/>
  <c r="I148" i="42"/>
  <c r="E150" i="42" l="1"/>
  <c r="I149" i="42"/>
  <c r="E151" i="42" l="1"/>
  <c r="I150" i="42"/>
  <c r="E152" i="42" l="1"/>
  <c r="I151" i="42"/>
  <c r="E153" i="42" l="1"/>
  <c r="I152" i="42"/>
  <c r="E154" i="42" l="1"/>
  <c r="I153" i="42"/>
  <c r="E155" i="42" l="1"/>
  <c r="I154" i="42"/>
  <c r="E156" i="42" l="1"/>
  <c r="I155" i="42"/>
  <c r="E157" i="42" l="1"/>
  <c r="I156" i="42"/>
  <c r="I157" i="42" l="1"/>
  <c r="E158" i="42"/>
  <c r="I158" i="42" l="1"/>
  <c r="E159" i="42"/>
  <c r="I159" i="42" l="1"/>
  <c r="E160" i="42"/>
  <c r="E161" i="42" l="1"/>
  <c r="I160" i="42"/>
  <c r="E162" i="42" l="1"/>
  <c r="I161" i="42"/>
  <c r="I162" i="42" l="1"/>
  <c r="E163" i="42"/>
  <c r="E164" i="42" l="1"/>
  <c r="I163" i="42"/>
  <c r="E165" i="42" l="1"/>
  <c r="I164" i="42"/>
  <c r="E166" i="42" l="1"/>
  <c r="I165" i="42"/>
  <c r="E167" i="42" l="1"/>
  <c r="I166" i="42"/>
  <c r="E168" i="42" l="1"/>
  <c r="I167" i="42"/>
  <c r="E169" i="42" l="1"/>
  <c r="I168" i="42"/>
  <c r="E170" i="42" l="1"/>
  <c r="I169" i="42"/>
  <c r="I170" i="42" l="1"/>
  <c r="E171" i="42"/>
  <c r="I171" i="42" l="1"/>
  <c r="E172" i="42"/>
  <c r="I172" i="42" l="1"/>
  <c r="E173" i="42"/>
  <c r="E174" i="42" l="1"/>
  <c r="I173" i="42"/>
  <c r="I174" i="42" l="1"/>
  <c r="E175" i="42"/>
  <c r="E176" i="42" l="1"/>
  <c r="I175" i="42"/>
  <c r="E177" i="42" l="1"/>
  <c r="I176" i="42"/>
  <c r="I177" i="42" l="1"/>
  <c r="E178" i="42"/>
  <c r="I178" i="42" l="1"/>
  <c r="E179" i="42"/>
  <c r="E180" i="42" l="1"/>
  <c r="I179" i="42"/>
  <c r="I180" i="42" l="1"/>
  <c r="E181" i="42"/>
  <c r="E182" i="42" l="1"/>
  <c r="I181" i="42"/>
  <c r="I182" i="42" l="1"/>
  <c r="E183" i="42"/>
  <c r="E184" i="42" l="1"/>
  <c r="I183" i="42"/>
  <c r="I184" i="42" l="1"/>
  <c r="E185" i="42"/>
  <c r="E186" i="42" l="1"/>
  <c r="I185" i="42"/>
  <c r="E187" i="42" l="1"/>
  <c r="I187" i="42" s="1"/>
  <c r="I186" i="42"/>
  <c r="E7" i="41" l="1"/>
  <c r="F7" i="41"/>
  <c r="G7" i="41"/>
  <c r="H7" i="41"/>
  <c r="H8" i="41" s="1"/>
  <c r="I7" i="41"/>
  <c r="I8" i="41" s="1"/>
  <c r="I9" i="41" s="1"/>
  <c r="I10" i="41" s="1"/>
  <c r="I11" i="41" s="1"/>
  <c r="I12" i="41" s="1"/>
  <c r="J7" i="41"/>
  <c r="E8" i="41"/>
  <c r="E9" i="41" s="1"/>
  <c r="E10" i="41" s="1"/>
  <c r="E11" i="41" s="1"/>
  <c r="E12" i="41" s="1"/>
  <c r="E13" i="41" s="1"/>
  <c r="E14" i="41" s="1"/>
  <c r="E15" i="41" s="1"/>
  <c r="E16" i="41" s="1"/>
  <c r="E17" i="41" s="1"/>
  <c r="E18" i="41" s="1"/>
  <c r="E19" i="41" s="1"/>
  <c r="E20" i="41" s="1"/>
  <c r="E21" i="41" s="1"/>
  <c r="E22" i="41" s="1"/>
  <c r="E23" i="41" s="1"/>
  <c r="E24" i="41" s="1"/>
  <c r="E25" i="41" s="1"/>
  <c r="E26" i="41" s="1"/>
  <c r="E27" i="41" s="1"/>
  <c r="E28" i="41" s="1"/>
  <c r="E29" i="41" s="1"/>
  <c r="E30" i="41" s="1"/>
  <c r="E31" i="41" s="1"/>
  <c r="E32" i="41" s="1"/>
  <c r="E33" i="41" s="1"/>
  <c r="E34" i="41" s="1"/>
  <c r="E35" i="41" s="1"/>
  <c r="E36" i="41" s="1"/>
  <c r="E37" i="41" s="1"/>
  <c r="E38" i="41" s="1"/>
  <c r="E39" i="41" s="1"/>
  <c r="E40" i="41" s="1"/>
  <c r="E41" i="41" s="1"/>
  <c r="E42" i="41" s="1"/>
  <c r="E43" i="41" s="1"/>
  <c r="E44" i="41" s="1"/>
  <c r="E45" i="41" s="1"/>
  <c r="E46" i="41" s="1"/>
  <c r="E47" i="41" s="1"/>
  <c r="E48" i="41" s="1"/>
  <c r="E49" i="41" s="1"/>
  <c r="E50" i="41" s="1"/>
  <c r="E51" i="41" s="1"/>
  <c r="E52" i="41" s="1"/>
  <c r="E53" i="41" s="1"/>
  <c r="E54" i="41" s="1"/>
  <c r="E55" i="41" s="1"/>
  <c r="E56" i="41" s="1"/>
  <c r="E57" i="41" s="1"/>
  <c r="E58" i="41" s="1"/>
  <c r="E59" i="41" s="1"/>
  <c r="E60" i="41" s="1"/>
  <c r="E61" i="41" s="1"/>
  <c r="E62" i="41" s="1"/>
  <c r="E63" i="41" s="1"/>
  <c r="E64" i="41" s="1"/>
  <c r="E65" i="41" s="1"/>
  <c r="E66" i="41" s="1"/>
  <c r="E67" i="41" s="1"/>
  <c r="E68" i="41" s="1"/>
  <c r="E69" i="41" s="1"/>
  <c r="E70" i="41" s="1"/>
  <c r="E71" i="41" s="1"/>
  <c r="E72" i="41" s="1"/>
  <c r="E73" i="41" s="1"/>
  <c r="E74" i="41" s="1"/>
  <c r="E75" i="41" s="1"/>
  <c r="E76" i="41" s="1"/>
  <c r="E77" i="41" s="1"/>
  <c r="E78" i="41" s="1"/>
  <c r="E79" i="41" s="1"/>
  <c r="E80" i="41" s="1"/>
  <c r="E81" i="41" s="1"/>
  <c r="E82" i="41" s="1"/>
  <c r="E83" i="41" s="1"/>
  <c r="E84" i="41" s="1"/>
  <c r="E85" i="41" s="1"/>
  <c r="E86" i="41" s="1"/>
  <c r="E87" i="41" s="1"/>
  <c r="E88" i="41" s="1"/>
  <c r="E89" i="41" s="1"/>
  <c r="E90" i="41" s="1"/>
  <c r="E91" i="41" s="1"/>
  <c r="E92" i="41" s="1"/>
  <c r="E93" i="41" s="1"/>
  <c r="E94" i="41" s="1"/>
  <c r="E95" i="41" s="1"/>
  <c r="E96" i="41" s="1"/>
  <c r="E97" i="41" s="1"/>
  <c r="E98" i="41" s="1"/>
  <c r="E99" i="41" s="1"/>
  <c r="E100" i="41" s="1"/>
  <c r="E101" i="41" s="1"/>
  <c r="E102" i="41" s="1"/>
  <c r="E103" i="41" s="1"/>
  <c r="E104" i="41" s="1"/>
  <c r="E105" i="41" s="1"/>
  <c r="E106" i="41" s="1"/>
  <c r="E107" i="41" s="1"/>
  <c r="E108" i="41" s="1"/>
  <c r="E109" i="41" s="1"/>
  <c r="E110" i="41" s="1"/>
  <c r="E111" i="41" s="1"/>
  <c r="E112" i="41" s="1"/>
  <c r="E113" i="41" s="1"/>
  <c r="E114" i="41" s="1"/>
  <c r="E115" i="41" s="1"/>
  <c r="E116" i="41" s="1"/>
  <c r="E117" i="41" s="1"/>
  <c r="E118" i="41" s="1"/>
  <c r="E119" i="41" s="1"/>
  <c r="E120" i="41" s="1"/>
  <c r="E121" i="41" s="1"/>
  <c r="E122" i="41" s="1"/>
  <c r="E123" i="41" s="1"/>
  <c r="E124" i="41" s="1"/>
  <c r="E125" i="41" s="1"/>
  <c r="E126" i="41" s="1"/>
  <c r="E127" i="41" s="1"/>
  <c r="E128" i="41" s="1"/>
  <c r="E129" i="41" s="1"/>
  <c r="E130" i="41" s="1"/>
  <c r="E131" i="41" s="1"/>
  <c r="E132" i="41" s="1"/>
  <c r="E133" i="41" s="1"/>
  <c r="E134" i="41" s="1"/>
  <c r="E135" i="41" s="1"/>
  <c r="E136" i="41" s="1"/>
  <c r="E137" i="41" s="1"/>
  <c r="E138" i="41" s="1"/>
  <c r="E139" i="41" s="1"/>
  <c r="E140" i="41" s="1"/>
  <c r="E141" i="41" s="1"/>
  <c r="E142" i="41" s="1"/>
  <c r="E143" i="41" s="1"/>
  <c r="E144" i="41" s="1"/>
  <c r="E145" i="41" s="1"/>
  <c r="E146" i="41" s="1"/>
  <c r="E147" i="41" s="1"/>
  <c r="E148" i="41" s="1"/>
  <c r="E149" i="41" s="1"/>
  <c r="E150" i="41" s="1"/>
  <c r="E151" i="41" s="1"/>
  <c r="E152" i="41" s="1"/>
  <c r="E153" i="41" s="1"/>
  <c r="E154" i="41" s="1"/>
  <c r="E155" i="41" s="1"/>
  <c r="E156" i="41" s="1"/>
  <c r="E157" i="41" s="1"/>
  <c r="E158" i="41" s="1"/>
  <c r="E159" i="41" s="1"/>
  <c r="E160" i="41" s="1"/>
  <c r="E161" i="41" s="1"/>
  <c r="E162" i="41" s="1"/>
  <c r="E163" i="41" s="1"/>
  <c r="E164" i="41" s="1"/>
  <c r="E165" i="41" s="1"/>
  <c r="E166" i="41" s="1"/>
  <c r="E167" i="41" s="1"/>
  <c r="E168" i="41" s="1"/>
  <c r="E169" i="41" s="1"/>
  <c r="E170" i="41" s="1"/>
  <c r="E171" i="41" s="1"/>
  <c r="E172" i="41" s="1"/>
  <c r="E173" i="41" s="1"/>
  <c r="E174" i="41" s="1"/>
  <c r="E175" i="41" s="1"/>
  <c r="E176" i="41" s="1"/>
  <c r="E177" i="41" s="1"/>
  <c r="E178" i="41" s="1"/>
  <c r="E179" i="41" s="1"/>
  <c r="E180" i="41" s="1"/>
  <c r="E181" i="41" s="1"/>
  <c r="E182" i="41" s="1"/>
  <c r="E183" i="41" s="1"/>
  <c r="E184" i="41" s="1"/>
  <c r="E185" i="41" s="1"/>
  <c r="E186" i="41" s="1"/>
  <c r="E187" i="41" s="1"/>
  <c r="F8" i="41"/>
  <c r="G8" i="41"/>
  <c r="G9" i="41" s="1"/>
  <c r="G10" i="41" s="1"/>
  <c r="G11" i="41" s="1"/>
  <c r="G12" i="41" s="1"/>
  <c r="G13" i="41" s="1"/>
  <c r="G14" i="41" s="1"/>
  <c r="G15" i="41" s="1"/>
  <c r="G16" i="41" s="1"/>
  <c r="G17" i="41" s="1"/>
  <c r="G18" i="41" s="1"/>
  <c r="G19" i="41" s="1"/>
  <c r="G20" i="41" s="1"/>
  <c r="G21" i="41" s="1"/>
  <c r="G22" i="41" s="1"/>
  <c r="G23" i="41" s="1"/>
  <c r="G24" i="41" s="1"/>
  <c r="G25" i="41" s="1"/>
  <c r="G26" i="41" s="1"/>
  <c r="G27" i="41" s="1"/>
  <c r="G28" i="41" s="1"/>
  <c r="G29" i="41" s="1"/>
  <c r="G30" i="41" s="1"/>
  <c r="G31" i="41" s="1"/>
  <c r="G32" i="41" s="1"/>
  <c r="G33" i="41" s="1"/>
  <c r="G34" i="41" s="1"/>
  <c r="G35" i="41" s="1"/>
  <c r="G36" i="41" s="1"/>
  <c r="G37" i="41" s="1"/>
  <c r="G38" i="41" s="1"/>
  <c r="G39" i="41" s="1"/>
  <c r="G40" i="41" s="1"/>
  <c r="G41" i="41" s="1"/>
  <c r="G42" i="41" s="1"/>
  <c r="G43" i="41" s="1"/>
  <c r="G44" i="41" s="1"/>
  <c r="G45" i="41" s="1"/>
  <c r="G46" i="41" s="1"/>
  <c r="G47" i="41" s="1"/>
  <c r="G48" i="41" s="1"/>
  <c r="G49" i="41" s="1"/>
  <c r="G50" i="41" s="1"/>
  <c r="G51" i="41" s="1"/>
  <c r="G52" i="41" s="1"/>
  <c r="G53" i="41" s="1"/>
  <c r="G54" i="41" s="1"/>
  <c r="G55" i="41" s="1"/>
  <c r="G56" i="41" s="1"/>
  <c r="G57" i="41" s="1"/>
  <c r="G58" i="41" s="1"/>
  <c r="G59" i="41" s="1"/>
  <c r="G60" i="41" s="1"/>
  <c r="G61" i="41" s="1"/>
  <c r="G62" i="41" s="1"/>
  <c r="G63" i="41" s="1"/>
  <c r="G64" i="41" s="1"/>
  <c r="G65" i="41" s="1"/>
  <c r="G66" i="41" s="1"/>
  <c r="G67" i="41" s="1"/>
  <c r="G68" i="41" s="1"/>
  <c r="G69" i="41" s="1"/>
  <c r="G70" i="41" s="1"/>
  <c r="G71" i="41" s="1"/>
  <c r="G72" i="41" s="1"/>
  <c r="G73" i="41" s="1"/>
  <c r="G74" i="41" s="1"/>
  <c r="G75" i="41" s="1"/>
  <c r="G76" i="41" s="1"/>
  <c r="G77" i="41" s="1"/>
  <c r="G78" i="41" s="1"/>
  <c r="G79" i="41" s="1"/>
  <c r="G80" i="41" s="1"/>
  <c r="G81" i="41" s="1"/>
  <c r="G82" i="41" s="1"/>
  <c r="G83" i="41" s="1"/>
  <c r="G84" i="41" s="1"/>
  <c r="G85" i="41" s="1"/>
  <c r="G86" i="41" s="1"/>
  <c r="G87" i="41" s="1"/>
  <c r="G88" i="41" s="1"/>
  <c r="G89" i="41" s="1"/>
  <c r="G90" i="41" s="1"/>
  <c r="G91" i="41" s="1"/>
  <c r="G92" i="41" s="1"/>
  <c r="G93" i="41" s="1"/>
  <c r="G94" i="41" s="1"/>
  <c r="G95" i="41" s="1"/>
  <c r="G96" i="41" s="1"/>
  <c r="G97" i="41" s="1"/>
  <c r="G98" i="41" s="1"/>
  <c r="G99" i="41" s="1"/>
  <c r="G100" i="41" s="1"/>
  <c r="G101" i="41" s="1"/>
  <c r="G102" i="41" s="1"/>
  <c r="G103" i="41" s="1"/>
  <c r="G104" i="41" s="1"/>
  <c r="G105" i="41" s="1"/>
  <c r="G106" i="41" s="1"/>
  <c r="G107" i="41" s="1"/>
  <c r="G108" i="41" s="1"/>
  <c r="G109" i="41" s="1"/>
  <c r="G110" i="41" s="1"/>
  <c r="G111" i="41" s="1"/>
  <c r="G112" i="41" s="1"/>
  <c r="G113" i="41" s="1"/>
  <c r="G114" i="41" s="1"/>
  <c r="G115" i="41" s="1"/>
  <c r="G116" i="41" s="1"/>
  <c r="G117" i="41" s="1"/>
  <c r="G118" i="41" s="1"/>
  <c r="G119" i="41" s="1"/>
  <c r="G120" i="41" s="1"/>
  <c r="G121" i="41" s="1"/>
  <c r="G122" i="41" s="1"/>
  <c r="G123" i="41" s="1"/>
  <c r="G124" i="41" s="1"/>
  <c r="G125" i="41" s="1"/>
  <c r="G126" i="41" s="1"/>
  <c r="G127" i="41" s="1"/>
  <c r="G128" i="41" s="1"/>
  <c r="G129" i="41" s="1"/>
  <c r="G130" i="41" s="1"/>
  <c r="G131" i="41" s="1"/>
  <c r="G132" i="41" s="1"/>
  <c r="G133" i="41" s="1"/>
  <c r="G134" i="41" s="1"/>
  <c r="G135" i="41" s="1"/>
  <c r="G136" i="41" s="1"/>
  <c r="G137" i="41" s="1"/>
  <c r="G138" i="41" s="1"/>
  <c r="G139" i="41" s="1"/>
  <c r="G140" i="41" s="1"/>
  <c r="G141" i="41" s="1"/>
  <c r="G142" i="41" s="1"/>
  <c r="G143" i="41" s="1"/>
  <c r="G144" i="41" s="1"/>
  <c r="G145" i="41" s="1"/>
  <c r="G146" i="41" s="1"/>
  <c r="G147" i="41" s="1"/>
  <c r="G148" i="41" s="1"/>
  <c r="G149" i="41" s="1"/>
  <c r="G150" i="41" s="1"/>
  <c r="G151" i="41" s="1"/>
  <c r="G152" i="41" s="1"/>
  <c r="G153" i="41" s="1"/>
  <c r="G154" i="41" s="1"/>
  <c r="G155" i="41" s="1"/>
  <c r="G156" i="41" s="1"/>
  <c r="G157" i="41" s="1"/>
  <c r="G158" i="41" s="1"/>
  <c r="G159" i="41" s="1"/>
  <c r="G160" i="41" s="1"/>
  <c r="G161" i="41" s="1"/>
  <c r="G162" i="41" s="1"/>
  <c r="G163" i="41" s="1"/>
  <c r="G164" i="41" s="1"/>
  <c r="G165" i="41" s="1"/>
  <c r="G166" i="41" s="1"/>
  <c r="G167" i="41" s="1"/>
  <c r="G168" i="41" s="1"/>
  <c r="G169" i="41" s="1"/>
  <c r="G170" i="41" s="1"/>
  <c r="G171" i="41" s="1"/>
  <c r="G172" i="41" s="1"/>
  <c r="G173" i="41" s="1"/>
  <c r="G174" i="41" s="1"/>
  <c r="G175" i="41" s="1"/>
  <c r="G176" i="41" s="1"/>
  <c r="G177" i="41" s="1"/>
  <c r="G178" i="41" s="1"/>
  <c r="G179" i="41" s="1"/>
  <c r="G180" i="41" s="1"/>
  <c r="G181" i="41" s="1"/>
  <c r="G182" i="41" s="1"/>
  <c r="G183" i="41" s="1"/>
  <c r="G184" i="41" s="1"/>
  <c r="G185" i="41" s="1"/>
  <c r="G186" i="41" s="1"/>
  <c r="G187" i="41" s="1"/>
  <c r="J8" i="41"/>
  <c r="J9" i="41" s="1"/>
  <c r="J10" i="41" s="1"/>
  <c r="J11" i="41" s="1"/>
  <c r="J12" i="41" s="1"/>
  <c r="J13" i="41" s="1"/>
  <c r="J14" i="41" s="1"/>
  <c r="J15" i="41" s="1"/>
  <c r="J16" i="41" s="1"/>
  <c r="J17" i="41" s="1"/>
  <c r="J18" i="41" s="1"/>
  <c r="J19" i="41" s="1"/>
  <c r="J20" i="41" s="1"/>
  <c r="J21" i="41" s="1"/>
  <c r="J22" i="41" s="1"/>
  <c r="J23" i="41" s="1"/>
  <c r="J24" i="41" s="1"/>
  <c r="J25" i="41" s="1"/>
  <c r="J26" i="41" s="1"/>
  <c r="J27" i="41" s="1"/>
  <c r="J28" i="41" s="1"/>
  <c r="J29" i="41" s="1"/>
  <c r="J30" i="41" s="1"/>
  <c r="J31" i="41" s="1"/>
  <c r="J32" i="41" s="1"/>
  <c r="J33" i="41" s="1"/>
  <c r="J34" i="41" s="1"/>
  <c r="J35" i="41" s="1"/>
  <c r="J36" i="41" s="1"/>
  <c r="J37" i="41" s="1"/>
  <c r="J38" i="41" s="1"/>
  <c r="J39" i="41" s="1"/>
  <c r="J40" i="41" s="1"/>
  <c r="J41" i="41" s="1"/>
  <c r="J42" i="41" s="1"/>
  <c r="J43" i="41" s="1"/>
  <c r="J44" i="41" s="1"/>
  <c r="J45" i="41" s="1"/>
  <c r="J46" i="41" s="1"/>
  <c r="J47" i="41" s="1"/>
  <c r="J48" i="41" s="1"/>
  <c r="J49" i="41" s="1"/>
  <c r="J50" i="41" s="1"/>
  <c r="J51" i="41" s="1"/>
  <c r="J52" i="41" s="1"/>
  <c r="J53" i="41" s="1"/>
  <c r="J54" i="41" s="1"/>
  <c r="J55" i="41" s="1"/>
  <c r="J56" i="41" s="1"/>
  <c r="J57" i="41" s="1"/>
  <c r="J58" i="41" s="1"/>
  <c r="J59" i="41" s="1"/>
  <c r="J60" i="41" s="1"/>
  <c r="J61" i="41" s="1"/>
  <c r="J62" i="41" s="1"/>
  <c r="J63" i="41" s="1"/>
  <c r="J64" i="41" s="1"/>
  <c r="J65" i="41" s="1"/>
  <c r="J66" i="41" s="1"/>
  <c r="J67" i="41" s="1"/>
  <c r="J68" i="41" s="1"/>
  <c r="J69" i="41" s="1"/>
  <c r="J70" i="41" s="1"/>
  <c r="J71" i="41" s="1"/>
  <c r="J72" i="41" s="1"/>
  <c r="J73" i="41" s="1"/>
  <c r="J74" i="41" s="1"/>
  <c r="J75" i="41" s="1"/>
  <c r="J76" i="41" s="1"/>
  <c r="J77" i="41" s="1"/>
  <c r="J78" i="41" s="1"/>
  <c r="J79" i="41" s="1"/>
  <c r="J80" i="41" s="1"/>
  <c r="J81" i="41" s="1"/>
  <c r="J82" i="41" s="1"/>
  <c r="J83" i="41" s="1"/>
  <c r="J84" i="41" s="1"/>
  <c r="J85" i="41" s="1"/>
  <c r="J86" i="41" s="1"/>
  <c r="J87" i="41" s="1"/>
  <c r="J88" i="41" s="1"/>
  <c r="J89" i="41" s="1"/>
  <c r="J90" i="41" s="1"/>
  <c r="J91" i="41" s="1"/>
  <c r="J92" i="41" s="1"/>
  <c r="J93" i="41" s="1"/>
  <c r="J94" i="41" s="1"/>
  <c r="J95" i="41" s="1"/>
  <c r="J96" i="41" s="1"/>
  <c r="J97" i="41" s="1"/>
  <c r="J98" i="41" s="1"/>
  <c r="J99" i="41" s="1"/>
  <c r="J100" i="41" s="1"/>
  <c r="J101" i="41" s="1"/>
  <c r="J102" i="41" s="1"/>
  <c r="J103" i="41" s="1"/>
  <c r="J104" i="41" s="1"/>
  <c r="J105" i="41" s="1"/>
  <c r="J106" i="41" s="1"/>
  <c r="J107" i="41" s="1"/>
  <c r="J108" i="41" s="1"/>
  <c r="J109" i="41" s="1"/>
  <c r="J110" i="41" s="1"/>
  <c r="J111" i="41" s="1"/>
  <c r="J112" i="41" s="1"/>
  <c r="J113" i="41" s="1"/>
  <c r="J114" i="41" s="1"/>
  <c r="J115" i="41" s="1"/>
  <c r="J116" i="41" s="1"/>
  <c r="J117" i="41" s="1"/>
  <c r="J118" i="41" s="1"/>
  <c r="J119" i="41" s="1"/>
  <c r="J120" i="41" s="1"/>
  <c r="J121" i="41" s="1"/>
  <c r="J122" i="41" s="1"/>
  <c r="J123" i="41" s="1"/>
  <c r="J124" i="41" s="1"/>
  <c r="J125" i="41" s="1"/>
  <c r="J126" i="41" s="1"/>
  <c r="J127" i="41" s="1"/>
  <c r="J128" i="41" s="1"/>
  <c r="J129" i="41" s="1"/>
  <c r="J130" i="41" s="1"/>
  <c r="J131" i="41" s="1"/>
  <c r="J132" i="41" s="1"/>
  <c r="J133" i="41" s="1"/>
  <c r="J134" i="41" s="1"/>
  <c r="J135" i="41" s="1"/>
  <c r="J136" i="41" s="1"/>
  <c r="J137" i="41" s="1"/>
  <c r="J138" i="41" s="1"/>
  <c r="J139" i="41" s="1"/>
  <c r="J140" i="41" s="1"/>
  <c r="J141" i="41" s="1"/>
  <c r="J142" i="41" s="1"/>
  <c r="J143" i="41" s="1"/>
  <c r="J144" i="41" s="1"/>
  <c r="J145" i="41" s="1"/>
  <c r="J146" i="41" s="1"/>
  <c r="J147" i="41" s="1"/>
  <c r="J148" i="41" s="1"/>
  <c r="J149" i="41" s="1"/>
  <c r="J150" i="41" s="1"/>
  <c r="J151" i="41" s="1"/>
  <c r="J152" i="41" s="1"/>
  <c r="J153" i="41" s="1"/>
  <c r="J154" i="41" s="1"/>
  <c r="J155" i="41" s="1"/>
  <c r="J156" i="41" s="1"/>
  <c r="J157" i="41" s="1"/>
  <c r="J158" i="41" s="1"/>
  <c r="J159" i="41" s="1"/>
  <c r="J160" i="41" s="1"/>
  <c r="J161" i="41" s="1"/>
  <c r="J162" i="41" s="1"/>
  <c r="J163" i="41" s="1"/>
  <c r="J164" i="41" s="1"/>
  <c r="J165" i="41" s="1"/>
  <c r="J166" i="41" s="1"/>
  <c r="J167" i="41" s="1"/>
  <c r="J168" i="41" s="1"/>
  <c r="J169" i="41" s="1"/>
  <c r="J170" i="41" s="1"/>
  <c r="J171" i="41" s="1"/>
  <c r="J172" i="41" s="1"/>
  <c r="J173" i="41" s="1"/>
  <c r="J174" i="41" s="1"/>
  <c r="J175" i="41" s="1"/>
  <c r="J176" i="41" s="1"/>
  <c r="J177" i="41" s="1"/>
  <c r="J178" i="41" s="1"/>
  <c r="J179" i="41" s="1"/>
  <c r="J180" i="41" s="1"/>
  <c r="J181" i="41" s="1"/>
  <c r="J182" i="41" s="1"/>
  <c r="J183" i="41" s="1"/>
  <c r="J184" i="41" s="1"/>
  <c r="J185" i="41" s="1"/>
  <c r="J186" i="41" s="1"/>
  <c r="J187" i="41" s="1"/>
  <c r="F9" i="41"/>
  <c r="F10" i="41" s="1"/>
  <c r="F11" i="41" s="1"/>
  <c r="F12" i="41" s="1"/>
  <c r="F13" i="41" s="1"/>
  <c r="F14" i="41" s="1"/>
  <c r="F15" i="41" s="1"/>
  <c r="F16" i="41" s="1"/>
  <c r="F17" i="41" s="1"/>
  <c r="F18" i="41" s="1"/>
  <c r="F19" i="41" s="1"/>
  <c r="F20" i="41" s="1"/>
  <c r="F21" i="41" s="1"/>
  <c r="F22" i="41" s="1"/>
  <c r="F23" i="41" s="1"/>
  <c r="F24" i="41" s="1"/>
  <c r="F25" i="41" s="1"/>
  <c r="F26" i="41" s="1"/>
  <c r="F27" i="41" s="1"/>
  <c r="F28" i="41" s="1"/>
  <c r="F29" i="41" s="1"/>
  <c r="F30" i="41" s="1"/>
  <c r="F31" i="41" s="1"/>
  <c r="F32" i="41" s="1"/>
  <c r="F33" i="41" s="1"/>
  <c r="F34" i="41" s="1"/>
  <c r="F35" i="41" s="1"/>
  <c r="F36" i="41" s="1"/>
  <c r="F37" i="41" s="1"/>
  <c r="F38" i="41" s="1"/>
  <c r="F39" i="41" s="1"/>
  <c r="F40" i="41" s="1"/>
  <c r="F41" i="41" s="1"/>
  <c r="F42" i="41" s="1"/>
  <c r="F43" i="41" s="1"/>
  <c r="F44" i="41" s="1"/>
  <c r="F45" i="41" s="1"/>
  <c r="F46" i="41" s="1"/>
  <c r="F47" i="41" s="1"/>
  <c r="F48" i="41" s="1"/>
  <c r="F49" i="41" s="1"/>
  <c r="F50" i="41" s="1"/>
  <c r="F51" i="41" s="1"/>
  <c r="F52" i="41" s="1"/>
  <c r="F53" i="41" s="1"/>
  <c r="F54" i="41" s="1"/>
  <c r="F55" i="41" s="1"/>
  <c r="F56" i="41" s="1"/>
  <c r="F57" i="41" s="1"/>
  <c r="F58" i="41" s="1"/>
  <c r="F59" i="41" s="1"/>
  <c r="F60" i="41" s="1"/>
  <c r="F61" i="41" s="1"/>
  <c r="F62" i="41" s="1"/>
  <c r="F63" i="41" s="1"/>
  <c r="F64" i="41" s="1"/>
  <c r="F65" i="41" s="1"/>
  <c r="F66" i="41" s="1"/>
  <c r="F67" i="41" s="1"/>
  <c r="F68" i="41" s="1"/>
  <c r="F69" i="41" s="1"/>
  <c r="F70" i="41" s="1"/>
  <c r="F71" i="41" s="1"/>
  <c r="F72" i="41" s="1"/>
  <c r="F73" i="41" s="1"/>
  <c r="F74" i="41" s="1"/>
  <c r="F75" i="41" s="1"/>
  <c r="F76" i="41" s="1"/>
  <c r="F77" i="41" s="1"/>
  <c r="F78" i="41" s="1"/>
  <c r="F79" i="41" s="1"/>
  <c r="F80" i="41" s="1"/>
  <c r="F81" i="41" s="1"/>
  <c r="F82" i="41" s="1"/>
  <c r="F83" i="41" s="1"/>
  <c r="F84" i="41" s="1"/>
  <c r="F85" i="41" s="1"/>
  <c r="F86" i="41" s="1"/>
  <c r="F87" i="41" s="1"/>
  <c r="F88" i="41" s="1"/>
  <c r="F89" i="41" s="1"/>
  <c r="F90" i="41" s="1"/>
  <c r="F91" i="41" s="1"/>
  <c r="F92" i="41" s="1"/>
  <c r="F93" i="41" s="1"/>
  <c r="F94" i="41" s="1"/>
  <c r="F95" i="41" s="1"/>
  <c r="F96" i="41" s="1"/>
  <c r="F97" i="41" s="1"/>
  <c r="F98" i="41" s="1"/>
  <c r="F99" i="41" s="1"/>
  <c r="F100" i="41" s="1"/>
  <c r="F101" i="41" s="1"/>
  <c r="F102" i="41" s="1"/>
  <c r="F103" i="41" s="1"/>
  <c r="F104" i="41" s="1"/>
  <c r="F105" i="41" s="1"/>
  <c r="F106" i="41" s="1"/>
  <c r="F107" i="41" s="1"/>
  <c r="F108" i="41" s="1"/>
  <c r="F109" i="41" s="1"/>
  <c r="F110" i="41" s="1"/>
  <c r="F111" i="41" s="1"/>
  <c r="F112" i="41" s="1"/>
  <c r="F113" i="41" s="1"/>
  <c r="F114" i="41" s="1"/>
  <c r="F115" i="41" s="1"/>
  <c r="F116" i="41" s="1"/>
  <c r="F117" i="41" s="1"/>
  <c r="F118" i="41" s="1"/>
  <c r="F119" i="41" s="1"/>
  <c r="F120" i="41" s="1"/>
  <c r="F121" i="41" s="1"/>
  <c r="F122" i="41" s="1"/>
  <c r="F123" i="41" s="1"/>
  <c r="F124" i="41" s="1"/>
  <c r="F125" i="41" s="1"/>
  <c r="F126" i="41" s="1"/>
  <c r="F127" i="41" s="1"/>
  <c r="F128" i="41" s="1"/>
  <c r="F129" i="41" s="1"/>
  <c r="F130" i="41" s="1"/>
  <c r="F131" i="41" s="1"/>
  <c r="F132" i="41" s="1"/>
  <c r="F133" i="41" s="1"/>
  <c r="F134" i="41" s="1"/>
  <c r="F135" i="41" s="1"/>
  <c r="F136" i="41" s="1"/>
  <c r="F137" i="41" s="1"/>
  <c r="F138" i="41" s="1"/>
  <c r="F139" i="41" s="1"/>
  <c r="F140" i="41" s="1"/>
  <c r="F141" i="41" s="1"/>
  <c r="F142" i="41" s="1"/>
  <c r="F143" i="41" s="1"/>
  <c r="F144" i="41" s="1"/>
  <c r="F145" i="41" s="1"/>
  <c r="F146" i="41" s="1"/>
  <c r="F147" i="41" s="1"/>
  <c r="F148" i="41" s="1"/>
  <c r="F149" i="41" s="1"/>
  <c r="F150" i="41" s="1"/>
  <c r="F151" i="41" s="1"/>
  <c r="F152" i="41" s="1"/>
  <c r="F153" i="41" s="1"/>
  <c r="F154" i="41" s="1"/>
  <c r="F155" i="41" s="1"/>
  <c r="F156" i="41" s="1"/>
  <c r="F157" i="41" s="1"/>
  <c r="F158" i="41" s="1"/>
  <c r="F159" i="41" s="1"/>
  <c r="F160" i="41" s="1"/>
  <c r="F161" i="41" s="1"/>
  <c r="F162" i="41" s="1"/>
  <c r="F163" i="41" s="1"/>
  <c r="F164" i="41" s="1"/>
  <c r="F165" i="41" s="1"/>
  <c r="F166" i="41" s="1"/>
  <c r="F167" i="41" s="1"/>
  <c r="F168" i="41" s="1"/>
  <c r="F169" i="41" s="1"/>
  <c r="F170" i="41" s="1"/>
  <c r="F171" i="41" s="1"/>
  <c r="F172" i="41" s="1"/>
  <c r="F173" i="41" s="1"/>
  <c r="F174" i="41" s="1"/>
  <c r="F175" i="41" s="1"/>
  <c r="F176" i="41" s="1"/>
  <c r="F177" i="41" s="1"/>
  <c r="F178" i="41" s="1"/>
  <c r="F179" i="41" s="1"/>
  <c r="F180" i="41" s="1"/>
  <c r="F181" i="41" s="1"/>
  <c r="F182" i="41" s="1"/>
  <c r="F183" i="41" s="1"/>
  <c r="F184" i="41" s="1"/>
  <c r="F185" i="41" s="1"/>
  <c r="F186" i="41" s="1"/>
  <c r="F187" i="41" s="1"/>
  <c r="H9" i="41"/>
  <c r="H10" i="41" s="1"/>
  <c r="H11" i="41" s="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H59" i="41" s="1"/>
  <c r="H60" i="41" s="1"/>
  <c r="H61" i="41" s="1"/>
  <c r="H62" i="41" s="1"/>
  <c r="H63" i="41" s="1"/>
  <c r="H64" i="41" s="1"/>
  <c r="H65" i="41" s="1"/>
  <c r="H66" i="41" s="1"/>
  <c r="H67" i="41" s="1"/>
  <c r="H68" i="41" s="1"/>
  <c r="H69" i="41" s="1"/>
  <c r="H70" i="41" s="1"/>
  <c r="H71" i="41" s="1"/>
  <c r="H72" i="41" s="1"/>
  <c r="H73" i="41" s="1"/>
  <c r="H74" i="41" s="1"/>
  <c r="H75" i="41" s="1"/>
  <c r="H76" i="41" s="1"/>
  <c r="H77" i="41" s="1"/>
  <c r="H78" i="41" s="1"/>
  <c r="H79" i="41" s="1"/>
  <c r="H80" i="41" s="1"/>
  <c r="H81" i="41" s="1"/>
  <c r="H82" i="41" s="1"/>
  <c r="H83" i="41" s="1"/>
  <c r="H84" i="41" s="1"/>
  <c r="H85" i="41" s="1"/>
  <c r="H86" i="41" s="1"/>
  <c r="H87" i="41" s="1"/>
  <c r="H88" i="41" s="1"/>
  <c r="H89" i="41" s="1"/>
  <c r="H90" i="41" s="1"/>
  <c r="H91" i="41" s="1"/>
  <c r="H92" i="41" s="1"/>
  <c r="H93" i="41" s="1"/>
  <c r="H94" i="41" s="1"/>
  <c r="H95" i="41" s="1"/>
  <c r="H96" i="41" s="1"/>
  <c r="H97" i="41" s="1"/>
  <c r="H98" i="41" s="1"/>
  <c r="H99" i="41" s="1"/>
  <c r="H100" i="41" s="1"/>
  <c r="H101" i="41" s="1"/>
  <c r="H102" i="41" s="1"/>
  <c r="H103" i="41" s="1"/>
  <c r="H104" i="41" s="1"/>
  <c r="H105" i="41" s="1"/>
  <c r="H106" i="41" s="1"/>
  <c r="H107" i="41" s="1"/>
  <c r="H108" i="41" s="1"/>
  <c r="H109" i="41" s="1"/>
  <c r="H110" i="41" s="1"/>
  <c r="H111" i="41" s="1"/>
  <c r="H112" i="41" s="1"/>
  <c r="H113" i="41" s="1"/>
  <c r="H114" i="41" s="1"/>
  <c r="H115" i="41" s="1"/>
  <c r="H116" i="41" s="1"/>
  <c r="H117" i="41" s="1"/>
  <c r="H118" i="41" s="1"/>
  <c r="H119" i="41" s="1"/>
  <c r="H120" i="41" s="1"/>
  <c r="H121" i="41" s="1"/>
  <c r="H122" i="41" s="1"/>
  <c r="H123" i="41" s="1"/>
  <c r="H124" i="41" s="1"/>
  <c r="H125" i="41" s="1"/>
  <c r="H126" i="41" s="1"/>
  <c r="H127" i="41" s="1"/>
  <c r="H128" i="41" s="1"/>
  <c r="H129" i="41" s="1"/>
  <c r="H130" i="41" s="1"/>
  <c r="H131" i="41" s="1"/>
  <c r="H132" i="41" s="1"/>
  <c r="H133" i="41" s="1"/>
  <c r="H134" i="41" s="1"/>
  <c r="H135" i="41" s="1"/>
  <c r="H136" i="41" s="1"/>
  <c r="H137" i="41" s="1"/>
  <c r="H138" i="41" s="1"/>
  <c r="H139" i="41" s="1"/>
  <c r="H140" i="41" s="1"/>
  <c r="H141" i="41" s="1"/>
  <c r="H142" i="41" s="1"/>
  <c r="H143" i="41" s="1"/>
  <c r="H144" i="41" s="1"/>
  <c r="H145" i="41" s="1"/>
  <c r="H146" i="41" s="1"/>
  <c r="H147" i="41" s="1"/>
  <c r="H148" i="41" s="1"/>
  <c r="H149" i="41" s="1"/>
  <c r="H150" i="41" s="1"/>
  <c r="H151" i="41" s="1"/>
  <c r="H152" i="41" s="1"/>
  <c r="H153" i="41" s="1"/>
  <c r="H154" i="41" s="1"/>
  <c r="H155" i="41" s="1"/>
  <c r="H156" i="41" s="1"/>
  <c r="H157" i="41" s="1"/>
  <c r="H158" i="41" s="1"/>
  <c r="H159" i="41" s="1"/>
  <c r="H160" i="41" s="1"/>
  <c r="H161" i="41" s="1"/>
  <c r="H162" i="41" s="1"/>
  <c r="H163" i="41" s="1"/>
  <c r="H164" i="41" s="1"/>
  <c r="H165" i="41" s="1"/>
  <c r="H166" i="41" s="1"/>
  <c r="H167" i="41" s="1"/>
  <c r="H168" i="41" s="1"/>
  <c r="H169" i="41" s="1"/>
  <c r="H170" i="41" s="1"/>
  <c r="H171" i="41" s="1"/>
  <c r="H172" i="41" s="1"/>
  <c r="H173" i="41" s="1"/>
  <c r="H174" i="41" s="1"/>
  <c r="H175" i="41" s="1"/>
  <c r="H176" i="41" s="1"/>
  <c r="H177" i="41" s="1"/>
  <c r="H178" i="41" s="1"/>
  <c r="H179" i="41" s="1"/>
  <c r="H180" i="41" s="1"/>
  <c r="H181" i="41" s="1"/>
  <c r="H182" i="41" s="1"/>
  <c r="H183" i="41" s="1"/>
  <c r="H184" i="41" s="1"/>
  <c r="H185" i="41" s="1"/>
  <c r="H186" i="41" s="1"/>
  <c r="H187" i="41" s="1"/>
  <c r="I13" i="41"/>
  <c r="I14" i="41" s="1"/>
  <c r="I15" i="41" s="1"/>
  <c r="I16" i="41" s="1"/>
  <c r="I17" i="41" s="1"/>
  <c r="I18" i="41"/>
  <c r="I19" i="41" s="1"/>
  <c r="I20" i="41" s="1"/>
  <c r="I21" i="41" s="1"/>
  <c r="I22" i="41" s="1"/>
  <c r="I23" i="41" s="1"/>
  <c r="I24" i="41" s="1"/>
  <c r="I25" i="41" s="1"/>
  <c r="I26" i="41" s="1"/>
  <c r="I27" i="41" s="1"/>
  <c r="I28" i="41" s="1"/>
  <c r="I29" i="41" s="1"/>
  <c r="I30" i="41" s="1"/>
  <c r="I31" i="41" s="1"/>
  <c r="I32" i="41" s="1"/>
  <c r="I33" i="41" s="1"/>
  <c r="I34" i="41" s="1"/>
  <c r="I35" i="41" s="1"/>
  <c r="I36" i="41" s="1"/>
  <c r="I37" i="41" s="1"/>
  <c r="I38" i="41" s="1"/>
  <c r="I39" i="41" s="1"/>
  <c r="I40" i="41" s="1"/>
  <c r="I41" i="41" s="1"/>
  <c r="I42" i="41" s="1"/>
  <c r="I43" i="41" s="1"/>
  <c r="I44" i="41" s="1"/>
  <c r="I45" i="41" s="1"/>
  <c r="I46" i="41" s="1"/>
  <c r="I47" i="41" s="1"/>
  <c r="I48" i="41" s="1"/>
  <c r="I49" i="41" s="1"/>
  <c r="I50" i="41" s="1"/>
  <c r="I51" i="41" s="1"/>
  <c r="I52" i="41" s="1"/>
  <c r="I53" i="41" s="1"/>
  <c r="I54" i="41" s="1"/>
  <c r="I55" i="41" s="1"/>
  <c r="I56" i="41" s="1"/>
  <c r="I57" i="41" s="1"/>
  <c r="I58" i="41" s="1"/>
  <c r="I59" i="41" s="1"/>
  <c r="I60" i="41" s="1"/>
  <c r="I61" i="41" s="1"/>
  <c r="I62" i="41" s="1"/>
  <c r="I63" i="41" s="1"/>
  <c r="I64" i="41" s="1"/>
  <c r="I65" i="41" s="1"/>
  <c r="I66" i="41" s="1"/>
  <c r="I67" i="41" s="1"/>
  <c r="I68" i="41" s="1"/>
  <c r="I69" i="41" s="1"/>
  <c r="I70" i="41" s="1"/>
  <c r="I71" i="41" s="1"/>
  <c r="I72" i="41" s="1"/>
  <c r="I73" i="41" s="1"/>
  <c r="I74" i="41" s="1"/>
  <c r="I75" i="41" s="1"/>
  <c r="I76" i="41" s="1"/>
  <c r="I77" i="41" s="1"/>
  <c r="I78" i="41" s="1"/>
  <c r="I79" i="41" s="1"/>
  <c r="I80" i="41" s="1"/>
  <c r="I81" i="41" s="1"/>
  <c r="I82" i="41" s="1"/>
  <c r="I83" i="41" s="1"/>
  <c r="I84" i="41" s="1"/>
  <c r="I85" i="41" s="1"/>
  <c r="I86" i="41" s="1"/>
  <c r="I87" i="41" s="1"/>
  <c r="I88" i="41" s="1"/>
  <c r="I89" i="41" s="1"/>
  <c r="I90" i="41" s="1"/>
  <c r="I91" i="41" s="1"/>
  <c r="I92" i="41" s="1"/>
  <c r="I93" i="41" s="1"/>
  <c r="I94" i="41" s="1"/>
  <c r="I95" i="41" s="1"/>
  <c r="I96" i="41" s="1"/>
  <c r="I97" i="41" s="1"/>
  <c r="I98" i="41" s="1"/>
  <c r="I99" i="41" s="1"/>
  <c r="I100" i="41" s="1"/>
  <c r="I101" i="41" s="1"/>
  <c r="I102" i="41" s="1"/>
  <c r="I103" i="41" s="1"/>
  <c r="I104" i="41" s="1"/>
  <c r="I105" i="41" s="1"/>
  <c r="I106" i="41" s="1"/>
  <c r="I107" i="41" s="1"/>
  <c r="I108" i="41" s="1"/>
  <c r="I109" i="41" s="1"/>
  <c r="I110" i="41" s="1"/>
  <c r="I111" i="41" s="1"/>
  <c r="I112" i="41" s="1"/>
  <c r="I113" i="41" s="1"/>
  <c r="I114" i="41" s="1"/>
  <c r="I115" i="41" s="1"/>
  <c r="I116" i="41" s="1"/>
  <c r="I117" i="41" s="1"/>
  <c r="I118" i="41" s="1"/>
  <c r="I119" i="41" s="1"/>
  <c r="I120" i="41" s="1"/>
  <c r="I121" i="41" s="1"/>
  <c r="I122" i="41" s="1"/>
  <c r="I123" i="41" s="1"/>
  <c r="I124" i="41" s="1"/>
  <c r="I125" i="41" s="1"/>
  <c r="I126" i="41" s="1"/>
  <c r="I127" i="41" s="1"/>
  <c r="I128" i="41" s="1"/>
  <c r="I129" i="41" s="1"/>
  <c r="I130" i="41" s="1"/>
  <c r="I131" i="41" s="1"/>
  <c r="I132" i="41" s="1"/>
  <c r="I133" i="41" s="1"/>
  <c r="I134" i="41" s="1"/>
  <c r="I135" i="41" s="1"/>
  <c r="I136" i="41" s="1"/>
  <c r="I137" i="41" s="1"/>
  <c r="I138" i="41" s="1"/>
  <c r="I139" i="41" s="1"/>
  <c r="I140" i="41" s="1"/>
  <c r="I141" i="41" s="1"/>
  <c r="I142" i="41" s="1"/>
  <c r="I143" i="41" s="1"/>
  <c r="I144" i="41" s="1"/>
  <c r="I145" i="41" s="1"/>
  <c r="I146" i="41" s="1"/>
  <c r="I147" i="41" s="1"/>
  <c r="I148" i="41" s="1"/>
  <c r="I149" i="41" s="1"/>
  <c r="I150" i="41" s="1"/>
  <c r="I151" i="41" s="1"/>
  <c r="I152" i="41" s="1"/>
  <c r="I153" i="41" s="1"/>
  <c r="I154" i="41" s="1"/>
  <c r="I155" i="41" s="1"/>
  <c r="I156" i="41" s="1"/>
  <c r="I157" i="41" s="1"/>
  <c r="I158" i="41" s="1"/>
  <c r="I159" i="41" s="1"/>
  <c r="I160" i="41" s="1"/>
  <c r="I161" i="41" s="1"/>
  <c r="I162" i="41" s="1"/>
  <c r="I163" i="41" s="1"/>
  <c r="I164" i="41" s="1"/>
  <c r="I165" i="41" s="1"/>
  <c r="I166" i="41" s="1"/>
  <c r="I167" i="41" s="1"/>
  <c r="I168" i="41" s="1"/>
  <c r="I169" i="41" s="1"/>
  <c r="I170" i="41" s="1"/>
  <c r="I171" i="41" s="1"/>
  <c r="I172" i="41" s="1"/>
  <c r="I173" i="41" s="1"/>
  <c r="I174" i="41" s="1"/>
  <c r="I175" i="41" s="1"/>
  <c r="I176" i="41" s="1"/>
  <c r="I177" i="41" s="1"/>
  <c r="I178" i="41" s="1"/>
  <c r="I179" i="41" s="1"/>
  <c r="I180" i="41" s="1"/>
  <c r="I181" i="41" s="1"/>
  <c r="I182" i="41" s="1"/>
  <c r="I183" i="41" s="1"/>
  <c r="I184" i="41" s="1"/>
  <c r="I185" i="41" s="1"/>
  <c r="I186" i="41" s="1"/>
  <c r="I187" i="41" s="1"/>
  <c r="B55" i="41"/>
  <c r="A134" i="41"/>
  <c r="A135" i="41" s="1"/>
  <c r="A136" i="41"/>
  <c r="A137" i="41" s="1"/>
  <c r="A138" i="41" s="1"/>
  <c r="A139" i="41" s="1"/>
  <c r="A140" i="41"/>
  <c r="A141" i="41" s="1"/>
  <c r="A142" i="41" s="1"/>
  <c r="A143" i="41" s="1"/>
  <c r="A144" i="41" s="1"/>
  <c r="A145" i="41" s="1"/>
  <c r="A146" i="41" s="1"/>
  <c r="A147" i="41" s="1"/>
  <c r="A148" i="41" s="1"/>
  <c r="A149" i="41" s="1"/>
  <c r="A150" i="41" s="1"/>
  <c r="A151" i="41" s="1"/>
  <c r="A152" i="41" s="1"/>
  <c r="A153" i="41" s="1"/>
  <c r="A154" i="41" s="1"/>
  <c r="A155" i="41" s="1"/>
  <c r="A156" i="41" s="1"/>
  <c r="A157" i="41" s="1"/>
  <c r="A158" i="41" s="1"/>
  <c r="A159" i="41" s="1"/>
  <c r="A160" i="41" s="1"/>
  <c r="A161" i="41" s="1"/>
  <c r="A162" i="41" s="1"/>
  <c r="A163" i="41" s="1"/>
  <c r="A164" i="41" s="1"/>
  <c r="A165" i="41" s="1"/>
  <c r="A166" i="41" s="1"/>
  <c r="A167" i="41" s="1"/>
  <c r="A168" i="41" s="1"/>
  <c r="A169" i="41" s="1"/>
  <c r="A170" i="41" s="1"/>
  <c r="A171" i="41" s="1"/>
  <c r="A172" i="41" s="1"/>
  <c r="A173" i="41" s="1"/>
  <c r="A174" i="41" s="1"/>
  <c r="A175" i="41" s="1"/>
  <c r="A176" i="41" s="1"/>
  <c r="A177" i="41" s="1"/>
  <c r="A178" i="41" s="1"/>
  <c r="A179" i="41" s="1"/>
  <c r="A180" i="41" s="1"/>
  <c r="A181" i="41" s="1"/>
  <c r="A182" i="41" s="1"/>
  <c r="A183" i="41" s="1"/>
  <c r="A184" i="41" s="1"/>
  <c r="A185" i="41" s="1"/>
  <c r="A186" i="41" s="1"/>
  <c r="A187" i="41" s="1"/>
  <c r="F6" i="10" l="1"/>
  <c r="F6" i="11" s="1"/>
  <c r="K97" i="17"/>
  <c r="O97" i="17"/>
  <c r="S97" i="17"/>
  <c r="W97" i="17"/>
  <c r="G97" i="17"/>
  <c r="W98" i="17"/>
  <c r="S98" i="17"/>
  <c r="O98" i="17"/>
  <c r="K98" i="17"/>
  <c r="G98" i="17"/>
  <c r="AE70" i="17"/>
  <c r="AE69" i="17"/>
  <c r="AE71" i="17"/>
  <c r="W71" i="17"/>
  <c r="S71" i="17"/>
  <c r="O71" i="17"/>
  <c r="K71" i="17"/>
  <c r="G71" i="17"/>
  <c r="AA70" i="17"/>
  <c r="W70" i="17"/>
  <c r="S70" i="17"/>
  <c r="O70" i="17"/>
  <c r="K70" i="17"/>
  <c r="G70" i="17"/>
  <c r="AG71" i="17" l="1"/>
  <c r="AG70" i="17"/>
  <c r="F6" i="13"/>
  <c r="F6" i="15"/>
  <c r="F6" i="14"/>
  <c r="F6" i="12"/>
  <c r="F5" i="9"/>
  <c r="F5" i="10"/>
  <c r="C5" i="9"/>
  <c r="E5" i="9" l="1"/>
  <c r="F5" i="12"/>
  <c r="F5" i="11"/>
  <c r="F5" i="13"/>
  <c r="F5" i="14" s="1"/>
  <c r="W96" i="17"/>
  <c r="S96" i="17"/>
  <c r="O96" i="17"/>
  <c r="K96" i="17"/>
  <c r="G96" i="17"/>
  <c r="D5" i="9"/>
  <c r="H5" i="9" s="1"/>
  <c r="J5" i="9" s="1"/>
  <c r="F9" i="13" s="1"/>
  <c r="AG69" i="17"/>
  <c r="AA69" i="17"/>
  <c r="AA68" i="17"/>
  <c r="AA67" i="17"/>
  <c r="AA66" i="17"/>
  <c r="AA65" i="17"/>
  <c r="AA64" i="17"/>
  <c r="AA63" i="17"/>
  <c r="AA62" i="17"/>
  <c r="AA61" i="17"/>
  <c r="AA60" i="17"/>
  <c r="AA59" i="17"/>
  <c r="AA58" i="17"/>
  <c r="AA57" i="17"/>
  <c r="AA56" i="17"/>
  <c r="AA49" i="17"/>
  <c r="AA48" i="17"/>
  <c r="AA47" i="17"/>
  <c r="AA46" i="17"/>
  <c r="AA45" i="17"/>
  <c r="AA44" i="17"/>
  <c r="AA43" i="17"/>
  <c r="AA42" i="17"/>
  <c r="AA41" i="17"/>
  <c r="AA40" i="17"/>
  <c r="AA39" i="17"/>
  <c r="AA38" i="17"/>
  <c r="AA37" i="17"/>
  <c r="AA36" i="17"/>
  <c r="AA35" i="17"/>
  <c r="AA34" i="17"/>
  <c r="AA33" i="17"/>
  <c r="AA32" i="17"/>
  <c r="AA31" i="17"/>
  <c r="AA30" i="17"/>
  <c r="AA29" i="17"/>
  <c r="AA28" i="17"/>
  <c r="AA27" i="17"/>
  <c r="AA26" i="17"/>
  <c r="AA25" i="17"/>
  <c r="AA24" i="17"/>
  <c r="AA23" i="17"/>
  <c r="AA20" i="17"/>
  <c r="AA19" i="17"/>
  <c r="AA18" i="17"/>
  <c r="AA17" i="17"/>
  <c r="AA16" i="17"/>
  <c r="AA15" i="17"/>
  <c r="AA14" i="17"/>
  <c r="W69" i="17"/>
  <c r="S69" i="17"/>
  <c r="O69" i="17"/>
  <c r="K69" i="17"/>
  <c r="G69" i="17"/>
  <c r="AA21" i="17" l="1"/>
  <c r="Y50" i="17"/>
  <c r="AA22" i="17"/>
  <c r="AA50" i="17" l="1"/>
  <c r="Y51" i="17"/>
  <c r="Y52" i="17" l="1"/>
  <c r="AA51" i="17"/>
  <c r="Y53" i="17" l="1"/>
  <c r="AA52" i="17"/>
  <c r="Y54" i="17"/>
  <c r="AA53" i="17"/>
  <c r="AA54" i="17" l="1"/>
  <c r="Y55" i="17"/>
  <c r="AA99" i="17" l="1"/>
  <c r="AA98" i="17"/>
  <c r="AA97" i="17"/>
  <c r="AA55" i="17"/>
  <c r="Y76" i="17" s="1"/>
  <c r="Y86" i="17"/>
  <c r="AA96" i="17"/>
  <c r="AA91" i="17"/>
  <c r="AA87" i="17"/>
  <c r="Y91" i="17"/>
  <c r="AA93" i="17"/>
  <c r="AA94" i="17"/>
  <c r="AA95" i="17"/>
  <c r="AA89" i="17"/>
  <c r="AA92" i="17"/>
  <c r="AA90" i="17"/>
  <c r="AA88" i="17"/>
  <c r="AA86" i="17"/>
  <c r="Y95" i="17"/>
  <c r="Y89" i="17" l="1"/>
  <c r="Y92" i="17"/>
  <c r="Y99" i="17"/>
  <c r="Y87" i="17"/>
  <c r="Y97" i="17"/>
  <c r="Y73" i="17"/>
  <c r="Y88" i="17"/>
  <c r="Y94" i="17"/>
  <c r="Y93" i="17"/>
  <c r="Y98" i="17"/>
  <c r="Y96" i="17"/>
  <c r="Y90" i="17"/>
  <c r="F5" i="15" l="1"/>
  <c r="W95" i="17" l="1"/>
  <c r="S95" i="17"/>
  <c r="O95" i="17"/>
  <c r="K95" i="17"/>
  <c r="G95" i="17"/>
  <c r="AE68" i="17"/>
  <c r="W68" i="17"/>
  <c r="S68" i="17"/>
  <c r="O68" i="17"/>
  <c r="K68" i="17"/>
  <c r="G68" i="17"/>
  <c r="AG68" i="17" l="1"/>
  <c r="F8" i="11"/>
  <c r="W94" i="17"/>
  <c r="S94" i="17"/>
  <c r="O94" i="17"/>
  <c r="K94" i="17"/>
  <c r="G94" i="17"/>
  <c r="AE67" i="17"/>
  <c r="W67" i="17"/>
  <c r="S67" i="17"/>
  <c r="O67" i="17"/>
  <c r="K67" i="17"/>
  <c r="G67" i="17"/>
  <c r="AG67" i="17" l="1"/>
  <c r="AE66" i="17"/>
  <c r="W93" i="17"/>
  <c r="W92" i="17"/>
  <c r="W91" i="17"/>
  <c r="W90" i="17"/>
  <c r="W89" i="17"/>
  <c r="W88" i="17"/>
  <c r="W87" i="17"/>
  <c r="W86" i="17"/>
  <c r="W66" i="17"/>
  <c r="W65" i="17"/>
  <c r="W64" i="17"/>
  <c r="W63" i="17"/>
  <c r="W62" i="17"/>
  <c r="W61" i="17"/>
  <c r="W60" i="17"/>
  <c r="W59" i="17"/>
  <c r="W58" i="17"/>
  <c r="W57" i="17"/>
  <c r="W56" i="17"/>
  <c r="W55" i="17"/>
  <c r="W54" i="17"/>
  <c r="W53" i="17"/>
  <c r="W52" i="17"/>
  <c r="W51" i="17"/>
  <c r="W50" i="17"/>
  <c r="W49" i="17"/>
  <c r="W48" i="17"/>
  <c r="W47" i="17"/>
  <c r="W46" i="17"/>
  <c r="W45" i="17"/>
  <c r="W44" i="17"/>
  <c r="W43" i="17"/>
  <c r="W42" i="17"/>
  <c r="W41" i="17"/>
  <c r="W40" i="17"/>
  <c r="W39" i="17"/>
  <c r="W38" i="17"/>
  <c r="W37" i="17"/>
  <c r="W36" i="17"/>
  <c r="W35" i="17"/>
  <c r="W34" i="17"/>
  <c r="W33" i="17"/>
  <c r="W32" i="17"/>
  <c r="W31" i="17"/>
  <c r="W30" i="17"/>
  <c r="W29" i="17"/>
  <c r="W28" i="17"/>
  <c r="W27" i="17"/>
  <c r="W26" i="17"/>
  <c r="W25" i="17"/>
  <c r="W24" i="17"/>
  <c r="W23" i="17"/>
  <c r="W22" i="17"/>
  <c r="W21" i="17"/>
  <c r="W20" i="17"/>
  <c r="W19" i="17"/>
  <c r="W18" i="17"/>
  <c r="W17" i="17"/>
  <c r="W16" i="17"/>
  <c r="S66" i="17"/>
  <c r="O66" i="17"/>
  <c r="K66" i="17"/>
  <c r="G66" i="17"/>
  <c r="S93" i="17"/>
  <c r="O93" i="17"/>
  <c r="K93" i="17"/>
  <c r="G93" i="17"/>
  <c r="S92" i="17"/>
  <c r="S91" i="17"/>
  <c r="S90" i="17"/>
  <c r="S89" i="17"/>
  <c r="S88" i="17"/>
  <c r="S87" i="17"/>
  <c r="S8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Q76" i="17" l="1"/>
  <c r="U76" i="17"/>
  <c r="Q99" i="17"/>
  <c r="AG66" i="17"/>
  <c r="U99" i="17"/>
  <c r="Q73" i="17"/>
  <c r="U73" i="17"/>
  <c r="U97" i="17"/>
  <c r="Q97" i="17"/>
  <c r="U98" i="17"/>
  <c r="Q98" i="17"/>
  <c r="U96" i="17"/>
  <c r="Q96" i="17"/>
  <c r="Q95" i="17"/>
  <c r="U95" i="17"/>
  <c r="Q94" i="17"/>
  <c r="U94" i="17"/>
  <c r="U90" i="17"/>
  <c r="U89" i="17"/>
  <c r="Q93" i="17"/>
  <c r="U86" i="17"/>
  <c r="Q87" i="17"/>
  <c r="Q88" i="17"/>
  <c r="U87" i="17"/>
  <c r="U91" i="17"/>
  <c r="U88" i="17"/>
  <c r="U92" i="17"/>
  <c r="Q89" i="17"/>
  <c r="Q86" i="17"/>
  <c r="Q92" i="17"/>
  <c r="U93" i="17"/>
  <c r="Q91" i="17"/>
  <c r="Q90" i="17"/>
  <c r="O92" i="17" l="1"/>
  <c r="O91" i="17"/>
  <c r="K92" i="17"/>
  <c r="K91" i="17"/>
  <c r="G92" i="17"/>
  <c r="G91"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O65" i="17"/>
  <c r="AE64" i="17"/>
  <c r="AE65" i="17"/>
  <c r="K64" i="17"/>
  <c r="G64" i="17"/>
  <c r="M76" i="17" l="1"/>
  <c r="M99" i="17"/>
  <c r="AG64" i="17"/>
  <c r="M73" i="17"/>
  <c r="M97" i="17"/>
  <c r="M98" i="17"/>
  <c r="M96" i="17"/>
  <c r="M95" i="17"/>
  <c r="M94" i="17"/>
  <c r="M93" i="17"/>
  <c r="M91" i="17"/>
  <c r="M92" i="17"/>
  <c r="F10" i="9" l="1"/>
  <c r="E11" i="9"/>
  <c r="E9" i="9"/>
  <c r="E10" i="9"/>
  <c r="F12" i="9"/>
  <c r="F13" i="9"/>
  <c r="E13" i="9"/>
  <c r="D13" i="9"/>
  <c r="D12" i="9"/>
  <c r="F11" i="9"/>
  <c r="D11" i="9"/>
  <c r="D10" i="9"/>
  <c r="F9" i="9"/>
  <c r="D9" i="9"/>
  <c r="C7" i="15"/>
  <c r="C7" i="14"/>
  <c r="C7" i="13"/>
  <c r="C7" i="12"/>
  <c r="G9" i="17"/>
  <c r="K9" i="17"/>
  <c r="G10" i="17"/>
  <c r="K10" i="17"/>
  <c r="G11" i="17"/>
  <c r="K11" i="17"/>
  <c r="G12" i="17"/>
  <c r="K12" i="17"/>
  <c r="G13" i="17"/>
  <c r="K13" i="17"/>
  <c r="O90" i="17"/>
  <c r="O89" i="17"/>
  <c r="O88" i="17"/>
  <c r="O87" i="17"/>
  <c r="O86" i="17"/>
  <c r="K90" i="17"/>
  <c r="K89" i="17"/>
  <c r="K88" i="17"/>
  <c r="K87" i="17"/>
  <c r="K86" i="17"/>
  <c r="G88" i="17"/>
  <c r="G89" i="17"/>
  <c r="G90" i="17"/>
  <c r="G87" i="17"/>
  <c r="G86" i="17"/>
  <c r="AE10" i="17"/>
  <c r="AE11" i="17"/>
  <c r="AE12" i="17"/>
  <c r="AE13" i="17"/>
  <c r="G14" i="17"/>
  <c r="K14" i="17"/>
  <c r="AE14" i="17"/>
  <c r="G15" i="17"/>
  <c r="K15" i="17"/>
  <c r="AE15" i="17"/>
  <c r="G16" i="17"/>
  <c r="K16" i="17"/>
  <c r="AE16" i="17"/>
  <c r="G17" i="17"/>
  <c r="K17" i="17"/>
  <c r="AE17" i="17"/>
  <c r="G18" i="17"/>
  <c r="K18" i="17"/>
  <c r="AE18" i="17"/>
  <c r="G19" i="17"/>
  <c r="K19" i="17"/>
  <c r="AE19" i="17"/>
  <c r="G20" i="17"/>
  <c r="K20" i="17"/>
  <c r="AE20" i="17"/>
  <c r="G21" i="17"/>
  <c r="K21" i="17"/>
  <c r="AE21" i="17"/>
  <c r="G22" i="17"/>
  <c r="K22" i="17"/>
  <c r="AE22" i="17"/>
  <c r="G23" i="17"/>
  <c r="K23" i="17"/>
  <c r="AE23" i="17"/>
  <c r="G24" i="17"/>
  <c r="K24" i="17"/>
  <c r="AE24" i="17"/>
  <c r="G25" i="17"/>
  <c r="K25" i="17"/>
  <c r="AE25" i="17"/>
  <c r="G26" i="17"/>
  <c r="K26" i="17"/>
  <c r="AE26" i="17"/>
  <c r="G27" i="17"/>
  <c r="K27" i="17"/>
  <c r="AE27" i="17"/>
  <c r="G28" i="17"/>
  <c r="K28" i="17"/>
  <c r="AE28" i="17"/>
  <c r="G29" i="17"/>
  <c r="K29" i="17"/>
  <c r="AE29" i="17"/>
  <c r="G30" i="17"/>
  <c r="K30" i="17"/>
  <c r="AE30" i="17"/>
  <c r="G31" i="17"/>
  <c r="K31" i="17"/>
  <c r="AE31" i="17"/>
  <c r="G32" i="17"/>
  <c r="K32" i="17"/>
  <c r="AE32" i="17"/>
  <c r="G33" i="17"/>
  <c r="K33" i="17"/>
  <c r="AE33" i="17"/>
  <c r="G34" i="17"/>
  <c r="K34" i="17"/>
  <c r="AE34" i="17"/>
  <c r="G35" i="17"/>
  <c r="K35" i="17"/>
  <c r="AE35" i="17"/>
  <c r="G36" i="17"/>
  <c r="K36" i="17"/>
  <c r="AE36" i="17"/>
  <c r="G37" i="17"/>
  <c r="K37" i="17"/>
  <c r="AE37" i="17"/>
  <c r="G38" i="17"/>
  <c r="K38" i="17"/>
  <c r="AE38" i="17"/>
  <c r="G39" i="17"/>
  <c r="K39" i="17"/>
  <c r="AE39" i="17"/>
  <c r="G40" i="17"/>
  <c r="K40" i="17"/>
  <c r="AE40" i="17"/>
  <c r="G41" i="17"/>
  <c r="K41" i="17"/>
  <c r="AE41" i="17"/>
  <c r="G42" i="17"/>
  <c r="K42" i="17"/>
  <c r="AE42" i="17"/>
  <c r="G43" i="17"/>
  <c r="K43" i="17"/>
  <c r="AE43" i="17"/>
  <c r="G44" i="17"/>
  <c r="K44" i="17"/>
  <c r="AE44" i="17"/>
  <c r="G45" i="17"/>
  <c r="K45" i="17"/>
  <c r="AE45" i="17"/>
  <c r="G46" i="17"/>
  <c r="K46" i="17"/>
  <c r="AE46" i="17"/>
  <c r="G47" i="17"/>
  <c r="K47" i="17"/>
  <c r="AE47" i="17"/>
  <c r="G48" i="17"/>
  <c r="K48" i="17"/>
  <c r="AE48" i="17"/>
  <c r="G49" i="17"/>
  <c r="K49" i="17"/>
  <c r="AE49" i="17"/>
  <c r="G50" i="17"/>
  <c r="K50" i="17"/>
  <c r="AE50" i="17"/>
  <c r="G51" i="17"/>
  <c r="K51" i="17"/>
  <c r="AE51" i="17"/>
  <c r="G52" i="17"/>
  <c r="K52" i="17"/>
  <c r="AE52" i="17"/>
  <c r="G53" i="17"/>
  <c r="K53" i="17"/>
  <c r="AE53" i="17"/>
  <c r="G54" i="17"/>
  <c r="K54" i="17"/>
  <c r="AE54" i="17"/>
  <c r="G55" i="17"/>
  <c r="K55" i="17"/>
  <c r="AE55" i="17"/>
  <c r="G56" i="17"/>
  <c r="K56" i="17"/>
  <c r="AE56" i="17"/>
  <c r="G57" i="17"/>
  <c r="K57" i="17"/>
  <c r="AE57" i="17"/>
  <c r="G58" i="17"/>
  <c r="K58" i="17"/>
  <c r="AE58" i="17"/>
  <c r="G59" i="17"/>
  <c r="K59" i="17"/>
  <c r="AE59" i="17"/>
  <c r="G60" i="17"/>
  <c r="K60" i="17"/>
  <c r="AE60" i="17"/>
  <c r="G61" i="17"/>
  <c r="K61" i="17"/>
  <c r="AE61" i="17"/>
  <c r="G62" i="17"/>
  <c r="K62" i="17"/>
  <c r="AE62" i="17"/>
  <c r="G63" i="17"/>
  <c r="K63" i="17"/>
  <c r="AE63" i="17"/>
  <c r="G65" i="17"/>
  <c r="K65" i="17"/>
  <c r="AG65" i="17"/>
  <c r="M114" i="17"/>
  <c r="M86" i="17"/>
  <c r="M87" i="17"/>
  <c r="M88" i="17"/>
  <c r="M89" i="17"/>
  <c r="M90" i="17"/>
  <c r="E114" i="17"/>
  <c r="I114" i="17"/>
  <c r="AC114" i="17"/>
  <c r="E115" i="17"/>
  <c r="I115" i="17"/>
  <c r="M115" i="17"/>
  <c r="E116" i="17"/>
  <c r="I116" i="17"/>
  <c r="M116" i="17"/>
  <c r="E117" i="17"/>
  <c r="I117" i="17"/>
  <c r="M117" i="17"/>
  <c r="E118" i="17"/>
  <c r="I118" i="17"/>
  <c r="M118" i="17"/>
  <c r="E119" i="17"/>
  <c r="I119" i="17"/>
  <c r="M119" i="17"/>
  <c r="E120" i="17"/>
  <c r="I120" i="17"/>
  <c r="M120" i="17"/>
  <c r="F9" i="10"/>
  <c r="H9" i="9" l="1"/>
  <c r="AC76" i="17"/>
  <c r="I76" i="17"/>
  <c r="E76" i="17"/>
  <c r="AG61" i="17"/>
  <c r="AG56" i="17"/>
  <c r="AG52" i="17"/>
  <c r="AG48" i="17"/>
  <c r="AG44" i="17"/>
  <c r="AG40" i="17"/>
  <c r="AG36" i="17"/>
  <c r="AG32" i="17"/>
  <c r="AG28" i="17"/>
  <c r="AG24" i="17"/>
  <c r="AG41" i="17"/>
  <c r="AG12" i="17"/>
  <c r="AG53" i="17"/>
  <c r="AG29" i="17"/>
  <c r="AG13" i="17"/>
  <c r="AG11" i="17"/>
  <c r="AG63" i="17"/>
  <c r="AG59" i="17"/>
  <c r="AG55" i="17"/>
  <c r="AG51" i="17"/>
  <c r="AG47" i="17"/>
  <c r="AG43" i="17"/>
  <c r="AG39" i="17"/>
  <c r="AG35" i="17"/>
  <c r="AG31" i="17"/>
  <c r="AG27" i="17"/>
  <c r="AG23" i="17"/>
  <c r="AG99" i="17"/>
  <c r="AG57" i="17"/>
  <c r="AG49" i="17"/>
  <c r="AG45" i="17"/>
  <c r="AG33" i="17"/>
  <c r="I99" i="17"/>
  <c r="AG37" i="17"/>
  <c r="AG25" i="17"/>
  <c r="E99" i="17"/>
  <c r="AG60" i="17"/>
  <c r="AG58" i="17"/>
  <c r="AG50" i="17"/>
  <c r="AG46" i="17"/>
  <c r="AG42" i="17"/>
  <c r="AG38" i="17"/>
  <c r="AG34" i="17"/>
  <c r="AG30" i="17"/>
  <c r="AG26" i="17"/>
  <c r="AG62" i="17"/>
  <c r="AG54" i="17"/>
  <c r="I73" i="17"/>
  <c r="E73" i="17"/>
  <c r="AG97" i="17"/>
  <c r="I97" i="17"/>
  <c r="AG94" i="17"/>
  <c r="E97" i="17"/>
  <c r="AG96" i="17"/>
  <c r="AG98" i="17"/>
  <c r="AG95" i="17"/>
  <c r="E98" i="17"/>
  <c r="AG22" i="17"/>
  <c r="I98" i="17"/>
  <c r="AG21" i="17"/>
  <c r="AG20" i="17"/>
  <c r="I96" i="17"/>
  <c r="E96" i="17"/>
  <c r="AG19" i="17"/>
  <c r="E95" i="17"/>
  <c r="I95" i="17"/>
  <c r="E94" i="17"/>
  <c r="I94" i="17"/>
  <c r="AG93" i="17"/>
  <c r="E12" i="9"/>
  <c r="AG17" i="17"/>
  <c r="I93" i="17"/>
  <c r="E93" i="17"/>
  <c r="I92" i="17"/>
  <c r="E92" i="17"/>
  <c r="AG15" i="17"/>
  <c r="AG91" i="17"/>
  <c r="AG16" i="17"/>
  <c r="AG92" i="17"/>
  <c r="I91" i="17"/>
  <c r="E91" i="17"/>
  <c r="E88" i="17"/>
  <c r="I88" i="17"/>
  <c r="E89" i="17"/>
  <c r="I87" i="17"/>
  <c r="AC115" i="17"/>
  <c r="AG87" i="17"/>
  <c r="AC118" i="17"/>
  <c r="AG18" i="17"/>
  <c r="AG10" i="17"/>
  <c r="AG86" i="17"/>
  <c r="AG14" i="17"/>
  <c r="I89" i="17"/>
  <c r="E86" i="17"/>
  <c r="AG88" i="17"/>
  <c r="AC119" i="17"/>
  <c r="I90" i="17"/>
  <c r="I86" i="17"/>
  <c r="AG90" i="17"/>
  <c r="E90" i="17"/>
  <c r="AG89" i="17"/>
  <c r="AC117" i="17"/>
  <c r="AC120" i="17"/>
  <c r="AC116" i="17"/>
  <c r="E87" i="17"/>
  <c r="AC98" i="17" l="1"/>
  <c r="AC73" i="17"/>
  <c r="AC99" i="17"/>
  <c r="AC97" i="17"/>
  <c r="AC96" i="17"/>
  <c r="AC95" i="17"/>
  <c r="AC94" i="17"/>
  <c r="AC93" i="17"/>
  <c r="AC91" i="17"/>
  <c r="AC90" i="17"/>
  <c r="AC92" i="17"/>
  <c r="AC88" i="17"/>
  <c r="AC86" i="17"/>
  <c r="AC87" i="17"/>
  <c r="AC89" i="17"/>
  <c r="Y74" i="17" l="1"/>
  <c r="F8" i="13"/>
  <c r="F10" i="13" s="1"/>
  <c r="I74" i="17"/>
  <c r="I75" i="17" s="1"/>
  <c r="M74" i="17"/>
  <c r="Q74" i="17"/>
  <c r="F10" i="15"/>
  <c r="U74" i="17"/>
  <c r="E74" i="17"/>
  <c r="F8" i="14"/>
  <c r="F10" i="14" s="1"/>
  <c r="J10" i="9"/>
  <c r="Y75" i="17" l="1"/>
  <c r="Q75" i="17"/>
  <c r="M75" i="17"/>
  <c r="C11" i="9"/>
  <c r="J9" i="9"/>
  <c r="C13" i="9"/>
  <c r="C12" i="9"/>
  <c r="H12" i="9" l="1"/>
  <c r="J12" i="9" s="1"/>
  <c r="H13" i="9"/>
  <c r="J13" i="9" s="1"/>
  <c r="H11" i="9"/>
  <c r="J11" i="9" s="1"/>
  <c r="J14" i="9"/>
  <c r="E75" i="17"/>
  <c r="U75" i="17"/>
  <c r="E22" i="9" l="1"/>
  <c r="E24" i="9"/>
  <c r="E23" i="9"/>
</calcChain>
</file>

<file path=xl/sharedStrings.xml><?xml version="1.0" encoding="utf-8"?>
<sst xmlns="http://schemas.openxmlformats.org/spreadsheetml/2006/main" count="379" uniqueCount="234">
  <si>
    <t xml:space="preserve">                                        </t>
  </si>
  <si>
    <t>FP Canada Standards Council</t>
  </si>
  <si>
    <r>
      <t>Jeff Cormier, CFP</t>
    </r>
    <r>
      <rPr>
        <vertAlign val="superscript"/>
        <sz val="16"/>
        <rFont val="Arial"/>
        <family val="2"/>
      </rPr>
      <t>MD</t>
    </r>
    <r>
      <rPr>
        <sz val="16"/>
        <rFont val="Arial"/>
        <family val="2"/>
      </rPr>
      <t>, CFA</t>
    </r>
    <r>
      <rPr>
        <vertAlign val="superscript"/>
        <sz val="16"/>
        <rFont val="Arial"/>
        <family val="2"/>
      </rPr>
      <t>MD</t>
    </r>
  </si>
  <si>
    <r>
      <t>Derek Dedman, CFP</t>
    </r>
    <r>
      <rPr>
        <vertAlign val="superscript"/>
        <sz val="16"/>
        <rFont val="Arial"/>
        <family val="2"/>
      </rPr>
      <t>MD</t>
    </r>
    <r>
      <rPr>
        <sz val="16"/>
        <rFont val="Arial"/>
        <family val="2"/>
      </rPr>
      <t>, CFA</t>
    </r>
    <r>
      <rPr>
        <vertAlign val="superscript"/>
        <sz val="16"/>
        <rFont val="Arial"/>
        <family val="2"/>
      </rPr>
      <t>MD</t>
    </r>
  </si>
  <si>
    <r>
      <t>Nick Hearne, CFP</t>
    </r>
    <r>
      <rPr>
        <vertAlign val="superscript"/>
        <sz val="16"/>
        <rFont val="Arial"/>
        <family val="2"/>
      </rPr>
      <t>MD</t>
    </r>
    <r>
      <rPr>
        <sz val="16"/>
        <rFont val="Arial"/>
        <family val="2"/>
      </rPr>
      <t>, CFA</t>
    </r>
    <r>
      <rPr>
        <vertAlign val="superscript"/>
        <sz val="16"/>
        <rFont val="Arial"/>
        <family val="2"/>
      </rPr>
      <t>MD</t>
    </r>
  </si>
  <si>
    <t>L'addenda comporte les sections suivantes :</t>
  </si>
  <si>
    <t>• Inflation</t>
  </si>
  <si>
    <t>• Rendement à court terme</t>
  </si>
  <si>
    <t>• Titres à revenu fixe</t>
  </si>
  <si>
    <t>• Actions canadiennes</t>
  </si>
  <si>
    <t>• Actions étrangères (marchés développés)</t>
  </si>
  <si>
    <t>• Actions étrangères (marchés émergents)</t>
  </si>
  <si>
    <t>• Taux historiques</t>
  </si>
  <si>
    <t>• Comparaison des Normes et données avérées depuis 2009</t>
  </si>
  <si>
    <t>Taux historiques</t>
  </si>
  <si>
    <r>
      <t xml:space="preserve">À titre de référence, </t>
    </r>
    <r>
      <rPr>
        <i/>
        <sz val="12"/>
        <rFont val="Arial"/>
        <family val="2"/>
      </rPr>
      <t xml:space="preserve">les Normes d'hypothèses de projection historiques </t>
    </r>
    <r>
      <rPr>
        <sz val="12"/>
        <rFont val="Arial"/>
        <family val="2"/>
      </rPr>
      <t>remontant à 2009 sont fournies, ainsi que les taux historiques sur 50 ans et les écarts-types</t>
    </r>
    <r>
      <rPr>
        <i/>
        <sz val="12"/>
        <rFont val="Arial"/>
        <family val="2"/>
      </rPr>
      <t xml:space="preserve"> </t>
    </r>
    <r>
      <rPr>
        <sz val="12"/>
        <rFont val="Arial"/>
        <family val="2"/>
      </rPr>
      <t xml:space="preserve">pour l'inflation, les bons du Trésor, les obligations, les actions étrangères des payés développés, les actions étrangères des pays émergents et les actions canadiennes. </t>
    </r>
  </si>
  <si>
    <t>Source</t>
  </si>
  <si>
    <t>Moyenne</t>
  </si>
  <si>
    <t>Ajustement</t>
  </si>
  <si>
    <t>Norme d'hypothèse de projection***</t>
  </si>
  <si>
    <t>BDC</t>
  </si>
  <si>
    <t>Sondage</t>
  </si>
  <si>
    <t>RPC</t>
  </si>
  <si>
    <t>RRQ</t>
  </si>
  <si>
    <t>Inflation</t>
  </si>
  <si>
    <t>Ajustement**</t>
  </si>
  <si>
    <t>Normes d'hypothèses de projection***</t>
  </si>
  <si>
    <t>50 ans</t>
  </si>
  <si>
    <t>Court terme*</t>
  </si>
  <si>
    <t>Revenu fixe*</t>
  </si>
  <si>
    <t>Actions canadiennes</t>
  </si>
  <si>
    <t>Actions étrangères pays développés</t>
  </si>
  <si>
    <t>Actions pays émergents</t>
  </si>
  <si>
    <t>Taux d'emprunt</t>
  </si>
  <si>
    <t>*Remarque : comme les données historiques sur 50 ans pour le court terme et les revenus fixes sont des valeurs aberrantes, elles ont été exclues du calcul.</t>
  </si>
  <si>
    <t>**Remarque : les actions ont une marge de sécurité (0,5 %) retranchée de leur moyenne afin de compenser la non-linéarité des rendements à long terme. Cet ajustement coïncide avec les résultats de simulations Monte Carlo qui estiment la probabilité du rendement futur grâce à 300 000 itérations.</t>
  </si>
  <si>
    <t>*** Les taux des Normes d'hypothèses de projection sont arrondis au dixième de pourcentage près.</t>
  </si>
  <si>
    <t>Prime de risque - à partir de ces hypothèses, nous pouvons calculer la prime de risque :</t>
  </si>
  <si>
    <t>pour les actions canadiennes, il est prévu qu'elle soit de :</t>
  </si>
  <si>
    <t>pour les actions étrangères pays développés, il est prévu qu'elle soit de :</t>
  </si>
  <si>
    <t>pour les actions pays émergents, il est prévu qu'elle soit de :</t>
  </si>
  <si>
    <t>Emplacement des données</t>
  </si>
  <si>
    <t>Données</t>
  </si>
  <si>
    <t>Calculs</t>
  </si>
  <si>
    <t>Valeur</t>
  </si>
  <si>
    <r>
      <t>Rapport actuariel (31</t>
    </r>
    <r>
      <rPr>
        <vertAlign val="superscript"/>
        <sz val="11"/>
        <rFont val="Arial"/>
        <family val="2"/>
      </rPr>
      <t>e</t>
    </r>
    <r>
      <rPr>
        <sz val="11"/>
        <rFont val="Arial"/>
        <family val="2"/>
      </rPr>
      <t>)
du Régime de pensions du Canada au 31 décembre 2021</t>
    </r>
  </si>
  <si>
    <t>Tableau 57 Augmentation des prix, des GAM et RHM réels</t>
  </si>
  <si>
    <t>100 % des hypothèses d'augmentation des prix pour 2026+</t>
  </si>
  <si>
    <t>1,00 (2,00 %)</t>
  </si>
  <si>
    <t>Évaluation actuarielle du Régime de rentes du Québec
au 31 décembre 2021</t>
  </si>
  <si>
    <t>Page 87, Tableau 26 : Taux d’inflation et d’augmentation des gains moyens de travail</t>
  </si>
  <si>
    <t>100 % des hypothèses d'augmentation des prix pour 2024+</t>
  </si>
  <si>
    <t>1,00 (2,10 %)</t>
  </si>
  <si>
    <t>S.O.</t>
  </si>
  <si>
    <t>Données sur l'inflation de la Banque du Canada</t>
  </si>
  <si>
    <t>Mesures de l'inflation de la Banque du Canada</t>
  </si>
  <si>
    <t>Point médian de la fourchette cible de maîtrise de l'inflation de la Banque du Canada, qui va de 1 à 3 %.</t>
  </si>
  <si>
    <t>Tableau 69 Taux de rendement réel selon le type d'actifs (avant les dépenses d'investissement et le rééquilibrage et diversification)</t>
  </si>
  <si>
    <t xml:space="preserve">   Hypothèses pour les actifs à court terme pour 2030 à 2045
+ hypothèse du RPC pour l'inflation future : 2,00 % </t>
  </si>
  <si>
    <t xml:space="preserve">   0,3%
+ 2,00%</t>
  </si>
  <si>
    <t>Page 90, Tableau 28 : Taux de rendement réel selon la catégorie d’actif</t>
  </si>
  <si>
    <t xml:space="preserve">   9/30 des hypothèses pour les actifs à court terme pour 2023 à 2031                                                          + 21/30 des hypothèses pour les actifs à court terme pour 2031 et plus
+ hypothèse du RRQ pour l'inflation future : 2,1 % </t>
  </si>
  <si>
    <t xml:space="preserve">   9/30 (-0,20%)
+ 21/30 (0,00%)
+ 2,10%</t>
  </si>
  <si>
    <t xml:space="preserve">   Hypothèses pour les options négociables pour 2035 et plus 
+ hypothèse du RPC pour l'inflation future : 2,00 % 
- 0,75 % pour harmoniser les projections à long terme du RPC avec une période de détention plus typique pour un individu</t>
  </si>
  <si>
    <t xml:space="preserve">   1,3%
+ 2,00%
- 0,75%</t>
  </si>
  <si>
    <t xml:space="preserve">   9/30 des hypothèses pour les obligations pour 2023 à 2031
+ 21/30 des hypothèses pour les obligations pour 2031 et plus                                                                                                              + hypothèse du RRQ pour l'inflation future : 2,1 % 
- 0,75 % pour harmoniser les projections à long terme du RRQ avec une période de détention plus typique pour un individu</t>
  </si>
  <si>
    <t xml:space="preserve">   9/30 (1,70%)
+ 21/30 (2,40%)
+ 2.10                                            - 0,75%                           </t>
  </si>
  <si>
    <t xml:space="preserve">Moyenne </t>
  </si>
  <si>
    <t xml:space="preserve">   Moyenne des hypothèses pour les actions de sociétés ouvertes et fermées pour 2026 à 2045
+ hypothèse du RPC pour l'inflation future : 2,00 % </t>
  </si>
  <si>
    <t xml:space="preserve">   (4,2% + 5,2%)/2
+ 2,00%      </t>
  </si>
  <si>
    <t xml:space="preserve">   9/30 des hypothèses pour les actions pour 2023 à 2031                                                                                                                                                + 21/30 des hypothèses pour les actions pour 2031 et plus
+ hypothèse du RRQ pour l'inflation future : 2,1 % </t>
  </si>
  <si>
    <t xml:space="preserve">   9/30 (3,60%)
+ 21/30 (4,20%)
+ 2,10%</t>
  </si>
  <si>
    <t xml:space="preserve">Rendement historique moyen sur 50 ans pour l'indice composé S&amp;P/TSX
</t>
  </si>
  <si>
    <t>Taux historiques sur 50 ans</t>
  </si>
  <si>
    <t xml:space="preserve">   (1 + moyenne historique des rendements nominaux sur 50 ans pour l'indice composé S&amp;P/TSX)
÷ (1 + taux d'inflation historique)                                                                                                                                 x (1 + norme pour l'inflation future)
- 1</t>
  </si>
  <si>
    <t>Une marge de 0,50 % a été retranchée de la moyenne afin de compenser la variabilité des rendements à long terme. Cet ajustement coïncide avec les résultats de simulations Monte Carlo qui estiment la probabilité du rendement futur grâce à 300 000 itérations.</t>
  </si>
  <si>
    <t>Même hypothèse que pour les actions canadiennes</t>
  </si>
  <si>
    <t xml:space="preserve">   (4,2% + 5,2%)/2
+ 2.00%      </t>
  </si>
  <si>
    <t xml:space="preserve">   50 % de la moyenne réduite du sondage pour l'indice MSCI EAFE                                                                                                          + 50 % de la moyenne réduite du sondage pour l'indice composé S&amp;P 500</t>
  </si>
  <si>
    <t xml:space="preserve">Rendement historique moyen sur 50 ans pour 
les indices composés MSCI EAEO et S&amp;P 500
</t>
  </si>
  <si>
    <t xml:space="preserve">   (1 + moyenne historique des rendements nominaux sur 50 ans pour les indices composés MSCI EAEO et S&amp;P 500)*
÷ (1 + taux d'inflation historique)
x (1 + norme pour l'inflation future) 
- 1</t>
  </si>
  <si>
    <t xml:space="preserve">*Remarque : Le rendement historique sur 50 ans de les indices composés MSCI EAEO et S&amp;P 500 est utilisé pour maintenir une certaine cohérence avec les autres hypothèses lorsque le rendement historique sur 50 ans est utilisé. Cette combinaison d’indices utilise le rendement historique du MSCI EAEO depuis sa première année civile complète après sa création, en 1970, jusqu’à aujourd’hui. </t>
  </si>
  <si>
    <t xml:space="preserve">Emplacement des données </t>
  </si>
  <si>
    <t xml:space="preserve">Même hypothèse que pour les actions canadiennes                                                                                                               + 0,9 % pour la prime de risque sur actions pour les investissements dans les marchés étrangers émergents*                                           </t>
  </si>
  <si>
    <t xml:space="preserve">   (4,2% + 5,2%)/2
+ 2,00%             
+ 0,90%</t>
  </si>
  <si>
    <t xml:space="preserve">   9/30 (3,60%)
+ 21/30 (4,20%)
+ 2,10%                                   + 0,90%</t>
  </si>
  <si>
    <t>Rendement historique moyen sur 50 ans pour 
l'indice des marchés émergents MSCI</t>
  </si>
  <si>
    <t xml:space="preserve">   (1 + moyenne historique des rendements nominaux sur 50 ans pour l'indice des marchés émergents MSCI ($ CA)**
÷ (1 + taux d'inflation historique)
x (1 + norme pour l'inflation future)
- 1</t>
  </si>
  <si>
    <t>* Remarque : Pour les marchés étrangers émergents, une prime de risque de 0,9 % a été ajoutée au taux de rendement historique des actions étrangères des pays développés. Cette prime de risque concorde avec la méthodologie utilisée dans le plus récent rapport actuariel du Régime de pensions du Canada.</t>
  </si>
  <si>
    <t>**Remarque : Le rendement historique sur 50 ans de l'indice des marchés émergents MSCI utilise le rendement historique de l'indice MSCI EAFE plus 1 % pour la période de 1970 à 2000,  le rendement historique  de l’indice des marchés émergents MSCI pour la période de 2007 à 2020. Une estimation a été utilisée pour la période de 2001 à 2006.</t>
  </si>
  <si>
    <t>Normes d'hypothèses de projection historiques</t>
  </si>
  <si>
    <t>Court terme</t>
  </si>
  <si>
    <t>Titres à revenu fixe</t>
  </si>
  <si>
    <t>Actions étrangères (pays développés)</t>
  </si>
  <si>
    <t>Les actions étrangères dans les pays développés et émergents n'étaient pas présentées dans les Normes d'hypothèses de projection antérieures à 2016.</t>
  </si>
  <si>
    <t>Croissance du MGAP ou MGA</t>
  </si>
  <si>
    <t>La croissance du MGAP n'a pas été présentée avant 2015.</t>
  </si>
  <si>
    <t>Taux historiques et écarts-types pour les sources utilisées dans les Normes d'hypothèses de projection</t>
  </si>
  <si>
    <r>
      <t xml:space="preserve">Les Normes pour les actions et l'inflation sont en partie établies sur les rendements historiques sur 50 ans. Sous les données, on trouve un résumé des taux de rendements historiques nominaux et réels sur 50 ans. Au taux de rendement historique réel s'ajoute l'hypothèse d'inflation projetée pour arriver au taux de rendement historique prospectif utilisé dans le calcul de chaque </t>
    </r>
    <r>
      <rPr>
        <i/>
        <sz val="10"/>
        <rFont val="Arial"/>
        <family val="2"/>
      </rPr>
      <t>Norme.</t>
    </r>
  </si>
  <si>
    <t>Bons du Trésor</t>
  </si>
  <si>
    <t>Obligations</t>
  </si>
  <si>
    <t>Actions américaines</t>
  </si>
  <si>
    <t>Actions étrangères (développés)</t>
  </si>
  <si>
    <t>Actions des pays          émergents**</t>
  </si>
  <si>
    <t>Indice des bons du Trésor à 91 jours FTSE</t>
  </si>
  <si>
    <t>Indice obligataire universel FTSE</t>
  </si>
  <si>
    <t xml:space="preserve">Indice composé S&amp;P/TSX </t>
  </si>
  <si>
    <t>Indice composé S&amp;P 500 ($ CA)</t>
  </si>
  <si>
    <t>Indice MSCI EAEO ($ CA)*</t>
  </si>
  <si>
    <t>Indice des marchés émergents MSCI ($ CA)</t>
  </si>
  <si>
    <t>Banque du Canada</t>
  </si>
  <si>
    <t>Indice</t>
  </si>
  <si>
    <t>Indice + 1</t>
  </si>
  <si>
    <t>Index</t>
  </si>
  <si>
    <t>Index + 1</t>
  </si>
  <si>
    <t>N/D</t>
  </si>
  <si>
    <t>Remarque: Les valeurs dans chaque colonne intitulée « Indice » sont les taux de rendement annuels gagnés par l'indice pour cette année. Elles sont rédigées sous forme décimale pour faciliter les calculs informatiques des rendements géométriques pour lesquels il faut ajouter 1 au rendement.</t>
  </si>
  <si>
    <t>Moyennes mobiles des taux et des écarts-types pour les sources utilisées dans les Normes d'hypothèses de projection</t>
  </si>
  <si>
    <t>Indice MSCI EAEO*</t>
  </si>
  <si>
    <t>Indice des marchés émergents MSCI</t>
  </si>
  <si>
    <t>Rendement géométrique</t>
  </si>
  <si>
    <t>Écart-type</t>
  </si>
  <si>
    <t>1961-2010</t>
  </si>
  <si>
    <t>1962-2011</t>
  </si>
  <si>
    <t>1963-2012</t>
  </si>
  <si>
    <t>1964-2013</t>
  </si>
  <si>
    <t>1965-2014</t>
  </si>
  <si>
    <t>1966-2015</t>
  </si>
  <si>
    <t>1967-2016</t>
  </si>
  <si>
    <t>1968-2017</t>
  </si>
  <si>
    <t>1969-2018</t>
  </si>
  <si>
    <t>1970-2019</t>
  </si>
  <si>
    <t>1971-2020</t>
  </si>
  <si>
    <t>1972-2021</t>
  </si>
  <si>
    <t>1973-2022</t>
  </si>
  <si>
    <t xml:space="preserve">   * L'indice MSCI EAEO est net du montant maximum de la retenue à la source sur les revenus étrangers.</t>
  </si>
  <si>
    <t xml:space="preserve">   ** Étant donné l'historique limité de l'indice des marchés émergents utilisé dans le calcul, le calcul de l'écart-type utilise des rendements basés en grande partie sur l'historique des marchés étrangés développés avant 2007, auquel est ajouté une prime. Cela peut donner lieu à un écart-type qui diffère de la volatilité réelle avant la création de l'indice. L'écart ne devrait pas être important et ne devrait pas avoir d'effet significatif sur le calcul de l'écart-type du portefeuille global sur la période d'examen totale.</t>
  </si>
  <si>
    <t>Taux d'inflation de l'IPC (%)</t>
  </si>
  <si>
    <t>Indice des bons du Trésor à 91 jours (court terme) FTSE TMX Canada</t>
  </si>
  <si>
    <t>Indice obligataire universel FTSE TMX Canada</t>
  </si>
  <si>
    <t>Indice composé S&amp;P/TSX</t>
  </si>
  <si>
    <t>Indice S&amp;P 500</t>
  </si>
  <si>
    <t>Indice MSCI EAEO</t>
  </si>
  <si>
    <t>Indice  marchés émergents MSCI</t>
  </si>
  <si>
    <t>2020*</t>
  </si>
  <si>
    <t>2021**</t>
  </si>
  <si>
    <t xml:space="preserve">  Les résultats du sondage envoyé aux  CFP professionnels et Pl. Fin. qui détiennent le titre de CFA ont été pondérés à hauteur de 20 %.</t>
  </si>
  <si>
    <t>La même enquête a également été envoyée aux CFP professionnels et Pl. Fin. qui détiennent le titre de CFA et ses résultats ont été pondérés à hauteur de 25 %.</t>
  </si>
  <si>
    <t>Comparaison des Normes et données avérées depuis 2009</t>
  </si>
  <si>
    <t xml:space="preserve">S&amp;P TSX Composite TR </t>
  </si>
  <si>
    <t>FTSE TMX Canada Universe Bond</t>
  </si>
  <si>
    <t>Note - Actual Return are Sourced from Croesus (NH can provide)</t>
  </si>
  <si>
    <t>CPI</t>
  </si>
  <si>
    <t>S&amp;P TSX Comp TR</t>
  </si>
  <si>
    <t>INFLATION</t>
  </si>
  <si>
    <t>FIXED INCOME</t>
  </si>
  <si>
    <t>CDN EQUITY</t>
  </si>
  <si>
    <t>Tracking 2009 PAG and Actuals</t>
  </si>
  <si>
    <t>Port équilibré 60/40 réel</t>
  </si>
  <si>
    <t>Port équilibré 60/40 selon les Normes</t>
  </si>
  <si>
    <t>Addenda aux Normes d'hypothèses de projection 2024</t>
  </si>
  <si>
    <t>Institut de planification financière</t>
  </si>
  <si>
    <t>Calculs pour établir les Normes d'hypothèses de projection 2024</t>
  </si>
  <si>
    <t xml:space="preserve">Institut de planification financière </t>
  </si>
  <si>
    <t>1974-2023</t>
  </si>
  <si>
    <t>Indice canadien du marché obligataire (pondération de 40%)</t>
  </si>
  <si>
    <t>Données utilisées pour établir les Normes d'hypothèses de projection 2024 pour les titres à revenu fixe</t>
  </si>
  <si>
    <t>Données utilisées pour établir les Normes d'hypothèses de projection 2024 pour l'inflation</t>
  </si>
  <si>
    <t>Données utilisées pour établir les Normes d'hypothèses de projection 2024 pour les actifs à court terme</t>
  </si>
  <si>
    <t>Données utilisées pour établir les Normes d'hypothèses de projection 2024 pour les actions canadiennes</t>
  </si>
  <si>
    <t xml:space="preserve">   [(1 + 9,2104%)                 
÷ (1 + 3,8021%)                    
x (1 + 2,07%)               
moins 1]                                       </t>
  </si>
  <si>
    <t xml:space="preserve">   0,50 x 6,76% 
+ 0,50 x 7,23%</t>
  </si>
  <si>
    <t>Données utilisées pour établir les Normes d'hypothèses de projection 2024</t>
  </si>
  <si>
    <t>(6,40% projeté pour les actions canadiennes moins 3,40% projeté pour les titres à revenu fixe)</t>
  </si>
  <si>
    <t>(6,50% projeté pour les actions étrangères des pays développés moins 3,40% projeté pour les titres à revenu fixe)</t>
  </si>
  <si>
    <t>(8,40% projeté pour les actions des pays émergents moins 3,40% projeté pour les titres à revenu fixe)</t>
  </si>
  <si>
    <t>Données utilisées pour établir les Normes d'hypothèses de projection 2024 pour les actions étrangères (marchés émergents)</t>
  </si>
  <si>
    <t>Données utilisées pour établir les Normes d'hypothèses de projection 2024 pour les actions étrangères (marchés développés)</t>
  </si>
  <si>
    <t>La moyenne pour 120 mois du ratio cours-bénéfices ajusté pour l’inflation de Shiller, pour l'ensemble du marché canadien.</t>
  </si>
  <si>
    <t>50% de la moyenne sur 120 mois du ratio cours-bénéfice ajusté pour l'inflation de Shiller, pour l'ensemble du marché américain + 
50% de la moyenne sur 120 mois de ce même indice pour le marché mondial pour les économies dites développées, à l'exception des grandes et moyennes capitalisations américaines</t>
  </si>
  <si>
    <t>Ratio cours-bénéfice ajusté pour l'inflation de Shiller pour les grandes et moyennes sociétés des marchés émergents, pour le mois le plus récent.</t>
  </si>
  <si>
    <t>Rendement attentu basé sur le marché</t>
  </si>
  <si>
    <t>Marché</t>
  </si>
  <si>
    <t>• Données utilisées pour établir les Normes d'hypothèses de projection 2024</t>
  </si>
  <si>
    <t>2 années</t>
  </si>
  <si>
    <t>1 année</t>
  </si>
  <si>
    <t xml:space="preserve">Nathalie Bachand, A.S.A., Pl. Fin., Fellow de l'Institut de planification financière </t>
  </si>
  <si>
    <t>Martin Dupras, A.S.A., Pl. Fin., M. Fisc., ASC, Fellow de l'Institut de planification financière</t>
  </si>
  <si>
    <t>Benjamin Felix, MBA, CFP, CFA, CIM</t>
  </si>
  <si>
    <t>Tanya Staples, M.A., CFP</t>
  </si>
  <si>
    <t>Écart-type pour 10 ans (2014-2023)</t>
  </si>
  <si>
    <t>Écart-type pour 20 ans (2004-2023)</t>
  </si>
  <si>
    <t>Corrélation pendant 10 ans (2014-2023)</t>
  </si>
  <si>
    <t>Corrélation pendant 20 ans (2004-2023)</t>
  </si>
  <si>
    <t>Ci-dessous les résultats du sondage annuel de l’Institut de planification financière et de FP Canada. Nous présentons la moyenne réduite, c’est-à-dire que pour chaque hypothèse, la valeur la plus élevée et la valeur la plus basse ont été éliminées.</t>
  </si>
  <si>
    <t xml:space="preserve">* À l'automne 2020, FP Canada et l'Institut de planification financière ont envoyé le sondage à deux groupes. Le sondage a été envoyé à des experts en placement et ses résultats ont été pondérés à 80 %. </t>
  </si>
  <si>
    <t xml:space="preserve">** À l'automne 2021, FP Canada et l'Institut de planification financière ont envoyé des sondages à deux groupes. Le sondage a été envoyé à des entreprises de l'industrie et ses résultats ont été pondérés à 75 %. </t>
  </si>
  <si>
    <t>Chaque norme des Normes d'hypothèses de projection 2024 est établie à partir de sources de données indépendantes et fiables. La norme pour l'inflation repose sur des données de la Banque du Canada, sur les résultats du sondage annuel mené par l'Institut de planification financière et FP Canada, sur l'évaluation actuarielle de 2021 du Régime de rentes du Québec et sur le rapport actuariel de 2021 du Régime de pensions du Canada. Les normes pour chaque catégorie d'actifs sont établies d'après les données provenant des résultats du sondage annuel mené par l'Institut de planification financière et FP Canada, de l'évaluation actuarielle de 2021 du Régime de rentes du Québec et du rapport actuariel de 2021 du Régime de pensions du Canada. Pour le rendement des actions, les normes tiennent aussi compte des rendements historiques moyens des 50 dernières années pour les indices concernés. Au besoin, les moyennes pour chaque norme sont arrondies au dixième de pourcentage le plus près. 
Un clic sur tout hyperlien de cette section de l'addenda donne accès aux données utilisées pour calculer les normes.</t>
  </si>
  <si>
    <t>• Calculs pour établir les Normes d'hypothèses de projection 2024</t>
  </si>
  <si>
    <t xml:space="preserve">© 2024 Institut de planification financière </t>
  </si>
  <si>
    <t xml:space="preserve">© 2024 FP Canada Standards Council </t>
  </si>
  <si>
    <t xml:space="preserve">Les Normes d'hypothèses de projection (les Normes) fournissent aux planificateurs financiers des hypothèses objectives pour effectuer leurs projections de besoins de revenus de retraite, de planification des études, de besoins d'assurances et autres projections importantes. Ces normes sont surtout recommandées pour effectuer des projections à long terme (10 ans et +).  
Le Comité des Normes d'hypothèses de projection (Comité) a préparé un addenda pour accompagner les Normes d'hypothèses de projection 2024, publiées le 30 avril 2024. À des fins de transparence et de reproductibilité des Normes, l'addenda fournit les sources de données sur lesquelles les Normes sont basées, ainsi que les calculs pour chacune des normes d'inflation et de taux de rendement. Les taux historiques, les taux de rendement des indices pertinents et les écarts-types sont également fournis à titre informatif. 
</t>
  </si>
  <si>
    <t>• Résultats du sondage annuel mené par l'Institut de planification financière et FP Canada</t>
  </si>
  <si>
    <t>Les Données utilisées pour établir les Normes d'hypothèses de projection 2024 donnent accès aux sources de données, à des données particulières et aux calculs pour chacune des normes.
Un clic sur tout hyperlien de cette section de l'addenda donne accès aux données utilisées pour calculer les normes.</t>
  </si>
  <si>
    <t xml:space="preserve">Sondage annuel mené par l'Institut de planification financière et FP Canada </t>
  </si>
  <si>
    <t>Moyenne réduite du sondage de l'Institut de planification financière et FP Canada</t>
  </si>
  <si>
    <t>Sondage annuel mené par l'Institut de planification financière et FP Canada</t>
  </si>
  <si>
    <t xml:space="preserve">Moyenne réduite du sondage de l'Institut de planification financière et FP Canada </t>
  </si>
  <si>
    <t xml:space="preserve">   [(1 + ((9,4796% + 11,7902%)* ÷ 2))                      
÷ (1 + 3,8021%)                           
x (1 + 2,07%)                     
moins 1]                                      </t>
  </si>
  <si>
    <t>Rendement attentu basé sur le marché au 31 décembre 2023</t>
  </si>
  <si>
    <t xml:space="preserve">   [(1 + 11,1376%)                     
÷ (1 + 3,8021%)                         
x (1 + 2,07%)                                                          
moins 1]                                     </t>
  </si>
  <si>
    <t>Moyenne nominale sur 50 ans :  1974 - 2023</t>
  </si>
  <si>
    <t>Moyenne réelle sur 50 an :
1974 - 2023</t>
  </si>
  <si>
    <t>Moyenne réelle sur 50 ans augmentée de l'hypothèse d'inflation future 1974-2023</t>
  </si>
  <si>
    <t>Écart-type sur 50 ans : 1974-2023</t>
  </si>
  <si>
    <t>Actions des pays émergents**</t>
  </si>
  <si>
    <t>S&amp;P/TSX réalisé</t>
  </si>
  <si>
    <t>FTSE universel réalisé</t>
  </si>
  <si>
    <t>IPC réalisé</t>
  </si>
  <si>
    <t>FTSE universel Normes 2009</t>
  </si>
  <si>
    <t>S&amp;P/TSX Normes 2009</t>
  </si>
  <si>
    <t>IPC Normes 2009</t>
  </si>
  <si>
    <t xml:space="preserve">La matrice de corrélation montre la relation entre les rendements des différentes catégories d'actifs.
</t>
  </si>
  <si>
    <t>Cette matrice de corrélation est produite à l'aide de données annuelles plutôt que mensuelles.</t>
  </si>
  <si>
    <t>Une corrélation de +1,0 signifie que les rendements évoluent en tandem; une corrélation de -1,0 signifie qu'ils évoluent dans des directions opposées et un coefficient de corrélation de 0,0 indique qu'il n'y a pas de relation linéaire entre les classes d'actifs.</t>
  </si>
  <si>
    <t>IPC de janvier 1997 à janvier 2024</t>
  </si>
  <si>
    <t>• IPC 1997-2024</t>
  </si>
  <si>
    <t>Équilibré 60/40</t>
  </si>
  <si>
    <t>REVENU FIXE</t>
  </si>
  <si>
    <t>ACTIONS CANADIENNES</t>
  </si>
  <si>
    <t xml:space="preserve">S&amp;P/TSX Normes 2009 </t>
  </si>
  <si>
    <t>Suivi des Normes depuis 2009 et des données réelles</t>
  </si>
  <si>
    <t>IPC</t>
  </si>
  <si>
    <t>Note - Les rendements actuels proviennent de Croesus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</si>
</sst>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 #,##0.00_)\ &quot;$&quot;_ ;_ * \(#,##0.00\)\ &quot;$&quot;_ ;_ * &quot;-&quot;??_)\ &quot;$&quot;_ ;_ @_ "/>
    <numFmt numFmtId="164" formatCode="_ * #,##0.00_)\ _$_ ;_ * \(#,##0.00\)\ _$_ ;_ * &quot;-&quot;??_)\ _$_ ;_ @_ "/>
    <numFmt numFmtId="165" formatCode="0.000%"/>
    <numFmt numFmtId="166" formatCode="0.0000%"/>
    <numFmt numFmtId="167" formatCode="0.000"/>
    <numFmt numFmtId="168" formatCode="0.0%"/>
    <numFmt numFmtId="169" formatCode="0.0"/>
    <numFmt numFmtId="170" formatCode="0.0000"/>
    <numFmt numFmtId="171" formatCode="0.00000000"/>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family val="2"/>
    </font>
    <font>
      <sz val="10"/>
      <name val="Arial"/>
      <family val="2"/>
    </font>
    <font>
      <sz val="11"/>
      <name val="Calibri"/>
      <family val="2"/>
    </font>
    <font>
      <i/>
      <sz val="10"/>
      <name val="Arial"/>
      <family val="2"/>
    </font>
    <font>
      <b/>
      <sz val="12"/>
      <name val="Arial"/>
      <family val="2"/>
    </font>
    <font>
      <sz val="11"/>
      <name val="Arial"/>
      <family val="2"/>
    </font>
    <font>
      <b/>
      <sz val="11"/>
      <name val="Arial"/>
      <family val="2"/>
    </font>
    <font>
      <sz val="11.5"/>
      <name val="Times New Roman"/>
      <family val="1"/>
    </font>
    <font>
      <sz val="12"/>
      <name val="Arial"/>
      <family val="2"/>
    </font>
    <font>
      <i/>
      <sz val="12"/>
      <name val="Arial"/>
      <family val="2"/>
    </font>
    <font>
      <b/>
      <sz val="12"/>
      <color rgb="FFFF0000"/>
      <name val="Arial"/>
      <family val="2"/>
    </font>
    <font>
      <sz val="10"/>
      <color rgb="FFFF0000"/>
      <name val="Arial"/>
      <family val="2"/>
    </font>
    <font>
      <b/>
      <sz val="12"/>
      <color theme="0"/>
      <name val="Arial"/>
      <family val="2"/>
    </font>
    <font>
      <b/>
      <sz val="10"/>
      <color theme="0"/>
      <name val="Arial"/>
      <family val="2"/>
    </font>
    <font>
      <b/>
      <sz val="14"/>
      <color rgb="FF415563"/>
      <name val="Arial"/>
      <family val="2"/>
    </font>
    <font>
      <sz val="11"/>
      <color theme="1"/>
      <name val="Arial"/>
      <family val="2"/>
    </font>
    <font>
      <b/>
      <sz val="11"/>
      <color theme="1"/>
      <name val="Arial"/>
      <family val="2"/>
    </font>
    <font>
      <b/>
      <sz val="13"/>
      <color rgb="FFFF0000"/>
      <name val="Arial"/>
      <family val="2"/>
    </font>
    <font>
      <b/>
      <sz val="26"/>
      <name val="Arial"/>
      <family val="2"/>
    </font>
    <font>
      <sz val="11.5"/>
      <name val="Arial"/>
      <family val="2"/>
    </font>
    <font>
      <sz val="18"/>
      <name val="Arial"/>
      <family val="2"/>
    </font>
    <font>
      <sz val="14"/>
      <name val="Arial"/>
      <family val="2"/>
    </font>
    <font>
      <sz val="16"/>
      <name val="Arial"/>
      <family val="2"/>
    </font>
    <font>
      <i/>
      <sz val="11.5"/>
      <name val="Arial"/>
      <family val="2"/>
    </font>
    <font>
      <i/>
      <sz val="10"/>
      <color rgb="FF000000"/>
      <name val="Arial"/>
      <family val="2"/>
    </font>
    <font>
      <vertAlign val="superscript"/>
      <sz val="11"/>
      <name val="Arial"/>
      <family val="2"/>
    </font>
    <font>
      <vertAlign val="superscript"/>
      <sz val="16"/>
      <name val="Arial"/>
      <family val="2"/>
    </font>
    <font>
      <b/>
      <sz val="11"/>
      <color rgb="FF333333"/>
      <name val="Calibri"/>
      <family val="2"/>
      <scheme val="minor"/>
    </font>
    <font>
      <u/>
      <sz val="11"/>
      <color rgb="FF02C3DE"/>
      <name val="Arial"/>
      <family val="2"/>
    </font>
    <font>
      <sz val="10"/>
      <color theme="1"/>
      <name val="Arial"/>
      <family val="2"/>
    </font>
    <font>
      <sz val="11"/>
      <color rgb="FF02C3DE"/>
      <name val="Arial"/>
      <family val="2"/>
    </font>
    <font>
      <b/>
      <sz val="14"/>
      <name val="Arial"/>
      <family val="2"/>
    </font>
    <font>
      <sz val="8"/>
      <name val="Arial"/>
      <family val="2"/>
    </font>
    <font>
      <u/>
      <sz val="11"/>
      <color theme="10"/>
      <name val="Calibri"/>
      <family val="2"/>
      <scheme val="minor"/>
    </font>
    <font>
      <b/>
      <sz val="14"/>
      <name val="Calibri"/>
      <family val="2"/>
      <scheme val="minor"/>
    </font>
    <font>
      <sz val="12"/>
      <color rgb="FF000000"/>
      <name val="Arial"/>
      <family val="2"/>
    </font>
    <font>
      <u/>
      <sz val="11"/>
      <color theme="1"/>
      <name val="Calibri"/>
      <family val="2"/>
      <scheme val="minor"/>
    </font>
    <font>
      <sz val="10"/>
      <name val="Calibri"/>
      <family val="2"/>
    </font>
    <font>
      <b/>
      <i/>
      <u/>
      <sz val="11"/>
      <color theme="1"/>
      <name val="Calibri"/>
      <family val="2"/>
      <scheme val="minor"/>
    </font>
    <font>
      <u/>
      <sz val="11"/>
      <color rgb="FFFF0000"/>
      <name val="Arial"/>
      <family val="2"/>
    </font>
    <font>
      <sz val="10"/>
      <name val="Times New Roman"/>
      <family val="1"/>
    </font>
    <font>
      <strike/>
      <sz val="12"/>
      <name val="Arial"/>
      <family val="2"/>
    </font>
    <font>
      <strike/>
      <sz val="10"/>
      <name val="Arial"/>
      <family val="2"/>
    </font>
    <font>
      <sz val="12"/>
      <color rgb="FF026028"/>
      <name val="Arial"/>
      <family val="2"/>
    </font>
    <font>
      <u/>
      <sz val="12"/>
      <color rgb="FF026028"/>
      <name val="Arial"/>
      <family val="2"/>
    </font>
    <font>
      <sz val="10"/>
      <name val="Calibri"/>
      <family val="2"/>
      <scheme val="minor"/>
    </font>
    <font>
      <b/>
      <sz val="14"/>
      <color theme="1"/>
      <name val="Arial"/>
      <family val="2"/>
    </font>
    <font>
      <b/>
      <sz val="12"/>
      <color theme="1"/>
      <name val="Arial"/>
      <family val="2"/>
    </font>
    <font>
      <u/>
      <sz val="11"/>
      <color rgb="FF026028"/>
      <name val="Arial"/>
      <family val="2"/>
    </font>
    <font>
      <u/>
      <sz val="10"/>
      <color rgb="FF026028"/>
      <name val="Arial"/>
      <family val="2"/>
    </font>
    <font>
      <b/>
      <sz val="14"/>
      <color rgb="FF000000"/>
      <name val="Arial"/>
      <family val="2"/>
    </font>
    <font>
      <b/>
      <sz val="12"/>
      <color rgb="FF000000"/>
      <name val="Arial"/>
      <family val="2"/>
    </font>
    <font>
      <b/>
      <sz val="10"/>
      <color rgb="FF000000"/>
      <name val="Arial"/>
      <family val="2"/>
    </font>
    <font>
      <sz val="14"/>
      <color theme="0"/>
      <name val="Arial"/>
      <family val="2"/>
    </font>
    <font>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DE6EF"/>
        <bgColor indexed="64"/>
      </patternFill>
    </fill>
    <fill>
      <patternFill patternType="solid">
        <fgColor rgb="FF026028"/>
        <bgColor indexed="64"/>
      </patternFill>
    </fill>
    <fill>
      <patternFill patternType="solid">
        <fgColor rgb="FFBDE6EF"/>
        <bgColor rgb="FFEAEAE8"/>
      </patternFill>
    </fill>
    <fill>
      <patternFill patternType="solid">
        <fgColor theme="0" tint="-0.249977111117893"/>
        <bgColor indexed="64"/>
      </patternFill>
    </fill>
    <fill>
      <patternFill patternType="solid">
        <fgColor theme="0" tint="-0.34998626667073579"/>
        <bgColor indexed="64"/>
      </patternFill>
    </fill>
    <fill>
      <patternFill patternType="solid">
        <fgColor rgb="FFCCDED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rgb="FFA6A6A6"/>
      </left>
      <right style="thin">
        <color rgb="FFA6A6A6"/>
      </right>
      <top style="thin">
        <color rgb="FFA6A6A6"/>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25">
    <xf numFmtId="0" fontId="0" fillId="0" borderId="0"/>
    <xf numFmtId="0" fontId="7" fillId="0" borderId="0" applyNumberFormat="0" applyFill="0" applyBorder="0" applyAlignment="0" applyProtection="0">
      <alignment vertical="top"/>
      <protection locked="0"/>
    </xf>
    <xf numFmtId="0" fontId="9" fillId="0" borderId="0"/>
    <xf numFmtId="9" fontId="6" fillId="0" borderId="0" applyFont="0" applyFill="0" applyBorder="0" applyAlignment="0" applyProtection="0"/>
    <xf numFmtId="9" fontId="9"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41" fillId="0" borderId="0" applyNumberForma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41" fillId="0" borderId="0" applyNumberFormat="0" applyFill="0" applyBorder="0" applyAlignment="0" applyProtection="0"/>
    <xf numFmtId="0" fontId="1" fillId="0" borderId="0"/>
    <xf numFmtId="9" fontId="1" fillId="0" borderId="0" applyFont="0" applyFill="0" applyBorder="0" applyAlignment="0" applyProtection="0"/>
  </cellStyleXfs>
  <cellXfs count="380">
    <xf numFmtId="0" fontId="0" fillId="0" borderId="0" xfId="0"/>
    <xf numFmtId="10" fontId="0" fillId="0" borderId="0" xfId="0" applyNumberFormat="1"/>
    <xf numFmtId="0" fontId="0" fillId="0" borderId="0" xfId="0" applyAlignment="1">
      <alignment horizontal="center"/>
    </xf>
    <xf numFmtId="10" fontId="0" fillId="0" borderId="0" xfId="0" applyNumberFormat="1" applyAlignment="1">
      <alignment horizontal="center"/>
    </xf>
    <xf numFmtId="0" fontId="10" fillId="0" borderId="0" xfId="0" applyFont="1"/>
    <xf numFmtId="0" fontId="0" fillId="0" borderId="0" xfId="0" applyAlignment="1">
      <alignment wrapText="1"/>
    </xf>
    <xf numFmtId="0" fontId="9" fillId="0" borderId="0" xfId="2" applyAlignment="1">
      <alignment horizontal="center"/>
    </xf>
    <xf numFmtId="0" fontId="9" fillId="0" borderId="0" xfId="2"/>
    <xf numFmtId="0" fontId="9" fillId="0" borderId="3" xfId="2" applyBorder="1" applyAlignment="1">
      <alignment horizontal="center"/>
    </xf>
    <xf numFmtId="166" fontId="0" fillId="0" borderId="0" xfId="4" applyNumberFormat="1" applyFont="1" applyAlignment="1">
      <alignment horizontal="center"/>
    </xf>
    <xf numFmtId="0" fontId="9" fillId="0" borderId="3" xfId="2" applyBorder="1"/>
    <xf numFmtId="0" fontId="8" fillId="0" borderId="0" xfId="0" applyFont="1"/>
    <xf numFmtId="0" fontId="18" fillId="0" borderId="0" xfId="0" applyFont="1" applyAlignment="1">
      <alignment horizontal="centerContinuous" vertical="center"/>
    </xf>
    <xf numFmtId="0" fontId="19" fillId="0" borderId="4" xfId="0" applyFont="1" applyBorder="1" applyAlignment="1">
      <alignment horizontal="centerContinuous" vertical="center"/>
    </xf>
    <xf numFmtId="0" fontId="12" fillId="0" borderId="0" xfId="0" applyFont="1" applyAlignment="1">
      <alignment horizontal="center"/>
    </xf>
    <xf numFmtId="167" fontId="9" fillId="0" borderId="0" xfId="2" applyNumberFormat="1" applyAlignment="1">
      <alignment horizontal="center"/>
    </xf>
    <xf numFmtId="0" fontId="9" fillId="0" borderId="0" xfId="2" applyAlignment="1">
      <alignment wrapText="1"/>
    </xf>
    <xf numFmtId="167" fontId="9" fillId="0" borderId="5" xfId="2" applyNumberFormat="1" applyBorder="1" applyAlignment="1">
      <alignment horizontal="center"/>
    </xf>
    <xf numFmtId="167" fontId="9" fillId="0" borderId="0" xfId="2" applyNumberFormat="1"/>
    <xf numFmtId="167" fontId="9" fillId="0" borderId="6" xfId="2" applyNumberFormat="1" applyBorder="1" applyAlignment="1">
      <alignment horizontal="center"/>
    </xf>
    <xf numFmtId="167" fontId="9" fillId="0" borderId="6" xfId="2" applyNumberFormat="1" applyBorder="1"/>
    <xf numFmtId="0" fontId="9" fillId="0" borderId="5" xfId="2" applyBorder="1" applyAlignment="1">
      <alignment horizontal="center"/>
    </xf>
    <xf numFmtId="0" fontId="9" fillId="0" borderId="6" xfId="2" applyBorder="1" applyAlignment="1">
      <alignment horizontal="center"/>
    </xf>
    <xf numFmtId="0" fontId="9" fillId="0" borderId="7" xfId="2" applyBorder="1" applyAlignment="1">
      <alignment horizontal="center"/>
    </xf>
    <xf numFmtId="0" fontId="9" fillId="0" borderId="0" xfId="2" applyAlignment="1">
      <alignment horizontal="center" wrapText="1"/>
    </xf>
    <xf numFmtId="165" fontId="9" fillId="0" borderId="0" xfId="2" applyNumberFormat="1" applyAlignment="1">
      <alignment horizontal="center" wrapText="1"/>
    </xf>
    <xf numFmtId="165" fontId="0" fillId="0" borderId="0" xfId="4" applyNumberFormat="1" applyFont="1" applyAlignment="1">
      <alignment horizontal="center"/>
    </xf>
    <xf numFmtId="165" fontId="9" fillId="0" borderId="0" xfId="2" applyNumberFormat="1" applyAlignment="1">
      <alignment horizontal="center"/>
    </xf>
    <xf numFmtId="165" fontId="9" fillId="0" borderId="0" xfId="2" applyNumberFormat="1"/>
    <xf numFmtId="0" fontId="14" fillId="0" borderId="0" xfId="0" applyFont="1"/>
    <xf numFmtId="0" fontId="13" fillId="3" borderId="2"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3" fillId="0" borderId="0" xfId="0" applyFont="1"/>
    <xf numFmtId="0" fontId="13" fillId="3" borderId="1" xfId="0" applyFont="1" applyFill="1" applyBorder="1" applyAlignment="1">
      <alignment horizontal="center" vertical="center" wrapText="1"/>
    </xf>
    <xf numFmtId="0" fontId="15" fillId="0" borderId="0" xfId="0" applyFont="1" applyAlignment="1">
      <alignment horizontal="center" vertical="center"/>
    </xf>
    <xf numFmtId="0" fontId="22" fillId="0" borderId="0" xfId="0" applyFont="1" applyAlignment="1">
      <alignment vertical="center"/>
    </xf>
    <xf numFmtId="10" fontId="14" fillId="3" borderId="1" xfId="0" applyNumberFormat="1" applyFont="1" applyFill="1" applyBorder="1" applyAlignment="1">
      <alignment horizontal="center" vertical="center" wrapText="1"/>
    </xf>
    <xf numFmtId="0" fontId="16" fillId="0" borderId="0" xfId="0" applyFont="1" applyAlignment="1">
      <alignment horizontal="left" vertical="center" wrapText="1"/>
    </xf>
    <xf numFmtId="0" fontId="22" fillId="0" borderId="0" xfId="2" applyFont="1" applyAlignment="1">
      <alignment horizontal="center"/>
    </xf>
    <xf numFmtId="10" fontId="24" fillId="0" borderId="2" xfId="0" applyNumberFormat="1" applyFont="1" applyBorder="1" applyAlignment="1">
      <alignment horizontal="center" vertical="center" wrapText="1"/>
    </xf>
    <xf numFmtId="10" fontId="14" fillId="0" borderId="2" xfId="0" applyNumberFormat="1" applyFont="1" applyBorder="1" applyAlignment="1">
      <alignment horizontal="center" vertical="center" wrapText="1"/>
    </xf>
    <xf numFmtId="10" fontId="24" fillId="2" borderId="11" xfId="0" applyNumberFormat="1" applyFont="1" applyFill="1" applyBorder="1" applyAlignment="1">
      <alignment horizontal="center" vertical="center" wrapText="1"/>
    </xf>
    <xf numFmtId="0" fontId="0" fillId="0" borderId="0" xfId="0" applyAlignment="1">
      <alignment vertical="center"/>
    </xf>
    <xf numFmtId="0" fontId="9" fillId="0" borderId="12" xfId="2" applyBorder="1"/>
    <xf numFmtId="0" fontId="22" fillId="0" borderId="0" xfId="0" applyFont="1" applyAlignment="1">
      <alignment horizontal="center" vertical="center"/>
    </xf>
    <xf numFmtId="0" fontId="13" fillId="0" borderId="0" xfId="2" applyFont="1"/>
    <xf numFmtId="10" fontId="13" fillId="0" borderId="1" xfId="2" applyNumberFormat="1" applyFont="1" applyBorder="1" applyAlignment="1">
      <alignment horizontal="center" vertical="center"/>
    </xf>
    <xf numFmtId="10" fontId="13" fillId="0" borderId="1" xfId="4" applyNumberFormat="1" applyFont="1" applyBorder="1" applyAlignment="1">
      <alignment horizontal="center" vertical="center"/>
    </xf>
    <xf numFmtId="10" fontId="13" fillId="0" borderId="1" xfId="2" applyNumberFormat="1" applyFont="1" applyBorder="1" applyAlignment="1">
      <alignment horizontal="center" vertical="center" wrapText="1"/>
    </xf>
    <xf numFmtId="0" fontId="13" fillId="0" borderId="2"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2" borderId="2" xfId="0" applyFont="1" applyFill="1" applyBorder="1" applyAlignment="1">
      <alignment horizontal="left" vertical="center" wrapText="1" indent="1"/>
    </xf>
    <xf numFmtId="9" fontId="13" fillId="0" borderId="2" xfId="0" applyNumberFormat="1" applyFont="1" applyBorder="1" applyAlignment="1">
      <alignment horizontal="left" vertical="center" wrapText="1" indent="1"/>
    </xf>
    <xf numFmtId="0" fontId="13" fillId="2" borderId="11" xfId="0" applyFont="1" applyFill="1" applyBorder="1" applyAlignment="1">
      <alignment horizontal="left" vertical="center" wrapText="1" indent="1"/>
    </xf>
    <xf numFmtId="0" fontId="23" fillId="0" borderId="11" xfId="0" applyFont="1" applyBorder="1" applyAlignment="1">
      <alignment horizontal="left" vertical="center" wrapText="1" indent="1"/>
    </xf>
    <xf numFmtId="0" fontId="23" fillId="0" borderId="2"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2" borderId="1" xfId="0" applyFont="1" applyFill="1" applyBorder="1" applyAlignment="1">
      <alignment horizontal="left" vertical="center" wrapText="1" indent="1"/>
    </xf>
    <xf numFmtId="0" fontId="23" fillId="2" borderId="11" xfId="0" applyFont="1" applyFill="1" applyBorder="1" applyAlignment="1">
      <alignment horizontal="left" vertical="center" wrapText="1" indent="1"/>
    </xf>
    <xf numFmtId="9" fontId="13" fillId="2" borderId="2" xfId="0" applyNumberFormat="1" applyFont="1" applyFill="1" applyBorder="1" applyAlignment="1">
      <alignment horizontal="left" vertical="center" wrapText="1" indent="1"/>
    </xf>
    <xf numFmtId="0" fontId="9" fillId="2" borderId="0" xfId="2" applyFill="1" applyAlignment="1">
      <alignment horizontal="center" vertical="center" wrapText="1"/>
    </xf>
    <xf numFmtId="0" fontId="13" fillId="0" borderId="1" xfId="0" applyFont="1" applyBorder="1"/>
    <xf numFmtId="10" fontId="13" fillId="0" borderId="1" xfId="0" applyNumberFormat="1" applyFont="1" applyBorder="1" applyAlignment="1">
      <alignment horizontal="center"/>
    </xf>
    <xf numFmtId="10" fontId="14" fillId="0" borderId="1" xfId="0" applyNumberFormat="1" applyFont="1" applyBorder="1" applyAlignment="1">
      <alignment horizontal="center"/>
    </xf>
    <xf numFmtId="10" fontId="13" fillId="0" borderId="0" xfId="3" applyNumberFormat="1" applyFont="1" applyAlignment="1">
      <alignment horizontal="center"/>
    </xf>
    <xf numFmtId="10" fontId="13" fillId="0" borderId="0" xfId="0" applyNumberFormat="1" applyFont="1" applyAlignment="1">
      <alignment horizontal="center"/>
    </xf>
    <xf numFmtId="10" fontId="14" fillId="0" borderId="0" xfId="0" applyNumberFormat="1" applyFont="1" applyAlignment="1">
      <alignment horizontal="center"/>
    </xf>
    <xf numFmtId="0" fontId="13" fillId="0" borderId="1" xfId="0" applyFont="1" applyBorder="1" applyAlignment="1">
      <alignment vertical="center"/>
    </xf>
    <xf numFmtId="10" fontId="13" fillId="0" borderId="1" xfId="0" applyNumberFormat="1" applyFont="1" applyBorder="1" applyAlignment="1">
      <alignment horizontal="center" vertical="center"/>
    </xf>
    <xf numFmtId="10" fontId="13" fillId="0" borderId="9"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1" fillId="0" borderId="0" xfId="0" applyFont="1" applyAlignment="1">
      <alignment horizontal="center" vertical="center" wrapText="1"/>
    </xf>
    <xf numFmtId="0" fontId="31" fillId="0" borderId="0" xfId="0" applyFont="1" applyAlignment="1">
      <alignment horizontal="center" vertical="center" wrapText="1"/>
    </xf>
    <xf numFmtId="0" fontId="13" fillId="0" borderId="1" xfId="0" applyFont="1" applyBorder="1" applyAlignment="1">
      <alignment horizontal="center" vertical="center"/>
    </xf>
    <xf numFmtId="10" fontId="24" fillId="0" borderId="11" xfId="0" applyNumberFormat="1" applyFont="1" applyBorder="1" applyAlignment="1">
      <alignment horizontal="center" vertical="center" wrapText="1"/>
    </xf>
    <xf numFmtId="10" fontId="14" fillId="0" borderId="11" xfId="0" applyNumberFormat="1" applyFont="1" applyBorder="1" applyAlignment="1">
      <alignment horizontal="center" vertical="center" wrapText="1"/>
    </xf>
    <xf numFmtId="0" fontId="13" fillId="0" borderId="1" xfId="0" applyFont="1" applyBorder="1" applyAlignment="1">
      <alignment vertical="center" wrapText="1"/>
    </xf>
    <xf numFmtId="0" fontId="6" fillId="0" borderId="13" xfId="2" applyFont="1" applyBorder="1" applyAlignment="1">
      <alignment horizontal="center"/>
    </xf>
    <xf numFmtId="0" fontId="6" fillId="0" borderId="1" xfId="2" applyFont="1" applyBorder="1" applyAlignment="1">
      <alignment horizontal="center" vertical="center" wrapText="1"/>
    </xf>
    <xf numFmtId="0" fontId="6" fillId="0" borderId="10" xfId="2" applyFont="1" applyBorder="1" applyAlignment="1">
      <alignment horizontal="center"/>
    </xf>
    <xf numFmtId="0" fontId="6" fillId="0" borderId="10" xfId="2" applyFont="1" applyBorder="1" applyAlignment="1">
      <alignment horizontal="center" wrapText="1"/>
    </xf>
    <xf numFmtId="0" fontId="9" fillId="4" borderId="19" xfId="2" applyFill="1" applyBorder="1" applyAlignment="1">
      <alignment horizontal="center"/>
    </xf>
    <xf numFmtId="167" fontId="22" fillId="0" borderId="0" xfId="5" applyNumberFormat="1" applyFont="1" applyAlignment="1">
      <alignment horizontal="center"/>
    </xf>
    <xf numFmtId="0" fontId="22" fillId="0" borderId="0" xfId="5" applyFont="1" applyAlignment="1">
      <alignment horizontal="center"/>
    </xf>
    <xf numFmtId="167" fontId="6" fillId="0" borderId="0" xfId="5" applyNumberFormat="1" applyAlignment="1">
      <alignment horizontal="center"/>
    </xf>
    <xf numFmtId="0" fontId="6" fillId="0" borderId="0" xfId="5" applyAlignment="1">
      <alignment horizontal="center"/>
    </xf>
    <xf numFmtId="0" fontId="6" fillId="2" borderId="0" xfId="5" applyFill="1" applyAlignment="1">
      <alignment horizontal="center" vertical="center" wrapText="1"/>
    </xf>
    <xf numFmtId="167" fontId="6" fillId="0" borderId="5" xfId="5" applyNumberFormat="1" applyBorder="1" applyAlignment="1">
      <alignment horizontal="center"/>
    </xf>
    <xf numFmtId="0" fontId="6" fillId="0" borderId="6" xfId="5" applyBorder="1" applyAlignment="1">
      <alignment horizontal="center"/>
    </xf>
    <xf numFmtId="167" fontId="6" fillId="0" borderId="6" xfId="5" applyNumberFormat="1" applyBorder="1" applyAlignment="1">
      <alignment horizontal="center"/>
    </xf>
    <xf numFmtId="167" fontId="6" fillId="0" borderId="0" xfId="5" applyNumberFormat="1" applyAlignment="1">
      <alignment horizontal="center" wrapText="1"/>
    </xf>
    <xf numFmtId="165" fontId="6" fillId="0" borderId="0" xfId="5" applyNumberFormat="1" applyAlignment="1">
      <alignment horizontal="center" wrapText="1"/>
    </xf>
    <xf numFmtId="0" fontId="6" fillId="0" borderId="10" xfId="5" applyBorder="1" applyAlignment="1">
      <alignment horizontal="center"/>
    </xf>
    <xf numFmtId="165" fontId="6" fillId="0" borderId="0" xfId="5" applyNumberFormat="1" applyAlignment="1">
      <alignment horizontal="center"/>
    </xf>
    <xf numFmtId="165" fontId="6" fillId="0" borderId="9" xfId="6" applyNumberFormat="1" applyBorder="1" applyAlignment="1">
      <alignment horizontal="center"/>
    </xf>
    <xf numFmtId="167" fontId="6" fillId="0" borderId="10" xfId="5" applyNumberFormat="1" applyBorder="1" applyAlignment="1">
      <alignment horizontal="center" wrapText="1"/>
    </xf>
    <xf numFmtId="0" fontId="6" fillId="0" borderId="7" xfId="5" applyBorder="1" applyAlignment="1">
      <alignment horizontal="center"/>
    </xf>
    <xf numFmtId="0" fontId="6" fillId="0" borderId="0" xfId="5"/>
    <xf numFmtId="10" fontId="13" fillId="0" borderId="1" xfId="5" applyNumberFormat="1" applyFont="1" applyBorder="1" applyAlignment="1">
      <alignment horizontal="center" vertical="center"/>
    </xf>
    <xf numFmtId="0" fontId="6" fillId="0" borderId="5" xfId="5" applyBorder="1" applyAlignment="1">
      <alignment horizontal="center"/>
    </xf>
    <xf numFmtId="165" fontId="0" fillId="0" borderId="0" xfId="6" applyNumberFormat="1" applyFont="1" applyAlignment="1">
      <alignment horizontal="center"/>
    </xf>
    <xf numFmtId="165" fontId="6" fillId="0" borderId="0" xfId="6" applyNumberFormat="1" applyAlignment="1">
      <alignment horizontal="center"/>
    </xf>
    <xf numFmtId="165" fontId="0" fillId="0" borderId="9" xfId="6" applyNumberFormat="1" applyFont="1" applyBorder="1" applyAlignment="1">
      <alignment horizontal="center"/>
    </xf>
    <xf numFmtId="0" fontId="6" fillId="0" borderId="10" xfId="5" applyBorder="1" applyAlignment="1">
      <alignment horizontal="center" wrapText="1"/>
    </xf>
    <xf numFmtId="0" fontId="6" fillId="0" borderId="9" xfId="5" applyBorder="1" applyAlignment="1">
      <alignment horizontal="center" vertical="center"/>
    </xf>
    <xf numFmtId="165" fontId="6" fillId="0" borderId="9" xfId="5" applyNumberFormat="1" applyBorder="1" applyAlignment="1">
      <alignment horizontal="center"/>
    </xf>
    <xf numFmtId="165" fontId="6" fillId="0" borderId="0" xfId="5" applyNumberFormat="1"/>
    <xf numFmtId="167" fontId="6" fillId="0" borderId="0" xfId="5" applyNumberFormat="1"/>
    <xf numFmtId="0" fontId="6" fillId="0" borderId="1" xfId="5" applyBorder="1" applyAlignment="1">
      <alignment horizontal="center" vertical="center"/>
    </xf>
    <xf numFmtId="10" fontId="6" fillId="0" borderId="1" xfId="3" applyNumberFormat="1" applyBorder="1" applyAlignment="1">
      <alignment horizontal="center" vertical="center"/>
    </xf>
    <xf numFmtId="0" fontId="36" fillId="0" borderId="2" xfId="1" applyFont="1" applyBorder="1" applyAlignment="1" applyProtection="1">
      <alignment horizontal="center" vertical="center" wrapText="1"/>
    </xf>
    <xf numFmtId="9" fontId="13" fillId="0" borderId="2" xfId="0" applyNumberFormat="1" applyFont="1" applyBorder="1" applyAlignment="1">
      <alignment horizontal="center" vertical="center" wrapText="1"/>
    </xf>
    <xf numFmtId="10" fontId="36" fillId="0" borderId="2" xfId="1" applyNumberFormat="1" applyFont="1" applyBorder="1" applyAlignment="1" applyProtection="1">
      <alignment horizontal="center" vertical="center" wrapText="1"/>
    </xf>
    <xf numFmtId="0" fontId="13" fillId="0" borderId="2" xfId="0" applyFont="1" applyBorder="1" applyAlignment="1">
      <alignment horizontal="center" vertical="center" wrapText="1"/>
    </xf>
    <xf numFmtId="10" fontId="36" fillId="0" borderId="1" xfId="1" applyNumberFormat="1" applyFont="1" applyBorder="1" applyAlignment="1" applyProtection="1">
      <alignment horizontal="center" vertical="center" wrapText="1"/>
    </xf>
    <xf numFmtId="167" fontId="6" fillId="0" borderId="5" xfId="3" applyNumberFormat="1" applyBorder="1" applyAlignment="1">
      <alignment horizontal="center"/>
    </xf>
    <xf numFmtId="0" fontId="9" fillId="0" borderId="1" xfId="2" applyBorder="1" applyAlignment="1">
      <alignment horizontal="center" vertical="center"/>
    </xf>
    <xf numFmtId="0" fontId="6" fillId="0" borderId="1" xfId="2" applyFont="1" applyBorder="1" applyAlignment="1">
      <alignment horizontal="center" vertical="center"/>
    </xf>
    <xf numFmtId="165" fontId="0" fillId="0" borderId="1" xfId="4" applyNumberFormat="1" applyFont="1" applyBorder="1" applyAlignment="1">
      <alignment horizontal="center"/>
    </xf>
    <xf numFmtId="165" fontId="0" fillId="0" borderId="1" xfId="6" applyNumberFormat="1" applyFont="1" applyBorder="1" applyAlignment="1">
      <alignment horizontal="center"/>
    </xf>
    <xf numFmtId="165" fontId="9" fillId="0" borderId="1" xfId="4" applyNumberFormat="1" applyBorder="1" applyAlignment="1">
      <alignment horizontal="center"/>
    </xf>
    <xf numFmtId="165" fontId="6" fillId="0" borderId="1" xfId="6" applyNumberFormat="1" applyBorder="1" applyAlignment="1">
      <alignment horizontal="center"/>
    </xf>
    <xf numFmtId="165" fontId="0" fillId="0" borderId="21" xfId="4" applyNumberFormat="1" applyFont="1" applyBorder="1" applyAlignment="1">
      <alignment horizontal="center"/>
    </xf>
    <xf numFmtId="165" fontId="0" fillId="0" borderId="21" xfId="6" applyNumberFormat="1" applyFont="1" applyBorder="1" applyAlignment="1">
      <alignment horizontal="center"/>
    </xf>
    <xf numFmtId="165" fontId="9" fillId="0" borderId="21" xfId="2" applyNumberFormat="1" applyBorder="1" applyAlignment="1">
      <alignment horizontal="center"/>
    </xf>
    <xf numFmtId="165" fontId="9" fillId="0" borderId="1" xfId="2" applyNumberFormat="1" applyBorder="1" applyAlignment="1">
      <alignment horizontal="center"/>
    </xf>
    <xf numFmtId="165" fontId="9" fillId="0" borderId="5" xfId="2" applyNumberFormat="1" applyBorder="1"/>
    <xf numFmtId="165" fontId="9" fillId="0" borderId="6" xfId="2" applyNumberFormat="1" applyBorder="1"/>
    <xf numFmtId="0" fontId="9" fillId="0" borderId="7" xfId="2" applyBorder="1"/>
    <xf numFmtId="0" fontId="6" fillId="0" borderId="7" xfId="5" applyBorder="1"/>
    <xf numFmtId="165" fontId="6" fillId="0" borderId="5" xfId="5" applyNumberFormat="1" applyBorder="1" applyAlignment="1">
      <alignment horizontal="center"/>
    </xf>
    <xf numFmtId="165" fontId="6" fillId="0" borderId="6" xfId="5" applyNumberFormat="1" applyBorder="1" applyAlignment="1">
      <alignment horizontal="center"/>
    </xf>
    <xf numFmtId="10" fontId="36" fillId="0" borderId="1" xfId="1" applyNumberFormat="1" applyFont="1" applyBorder="1" applyAlignment="1" applyProtection="1">
      <alignment horizontal="center" vertical="center"/>
    </xf>
    <xf numFmtId="0" fontId="37" fillId="0" borderId="1" xfId="5" applyFont="1" applyBorder="1" applyAlignment="1">
      <alignment horizontal="center" vertical="center"/>
    </xf>
    <xf numFmtId="10" fontId="37" fillId="0" borderId="1" xfId="3" applyNumberFormat="1" applyFont="1" applyBorder="1" applyAlignment="1">
      <alignment horizontal="center" vertical="center"/>
    </xf>
    <xf numFmtId="10" fontId="6" fillId="0" borderId="5" xfId="3" applyNumberFormat="1" applyBorder="1" applyAlignment="1">
      <alignment horizontal="center"/>
    </xf>
    <xf numFmtId="165" fontId="6" fillId="0" borderId="9" xfId="6" applyNumberFormat="1" applyFont="1" applyBorder="1" applyAlignment="1">
      <alignment horizontal="center"/>
    </xf>
    <xf numFmtId="0" fontId="6" fillId="0" borderId="0" xfId="5" applyAlignment="1">
      <alignment horizontal="center" vertical="center"/>
    </xf>
    <xf numFmtId="165" fontId="0" fillId="0" borderId="0" xfId="6" applyNumberFormat="1" applyFont="1" applyBorder="1" applyAlignment="1">
      <alignment horizontal="center"/>
    </xf>
    <xf numFmtId="165" fontId="6" fillId="0" borderId="0" xfId="6" applyNumberFormat="1" applyFont="1" applyBorder="1" applyAlignment="1">
      <alignment horizontal="center"/>
    </xf>
    <xf numFmtId="9" fontId="13" fillId="3" borderId="1" xfId="0" applyNumberFormat="1" applyFont="1" applyFill="1" applyBorder="1" applyAlignment="1">
      <alignment horizontal="center" vertical="center" wrapText="1"/>
    </xf>
    <xf numFmtId="165" fontId="6" fillId="0" borderId="5" xfId="5" applyNumberFormat="1" applyBorder="1"/>
    <xf numFmtId="165" fontId="6" fillId="0" borderId="6" xfId="5" applyNumberFormat="1" applyBorder="1"/>
    <xf numFmtId="165" fontId="6" fillId="0" borderId="7" xfId="5" applyNumberFormat="1" applyBorder="1" applyAlignment="1">
      <alignment horizontal="center" vertical="center" wrapText="1"/>
    </xf>
    <xf numFmtId="165" fontId="9" fillId="0" borderId="7" xfId="2" applyNumberFormat="1" applyBorder="1" applyAlignment="1">
      <alignment horizontal="center" vertical="center" wrapText="1"/>
    </xf>
    <xf numFmtId="166" fontId="6" fillId="0" borderId="7" xfId="5" applyNumberFormat="1" applyBorder="1" applyAlignment="1">
      <alignment horizontal="center"/>
    </xf>
    <xf numFmtId="0" fontId="9" fillId="0" borderId="7" xfId="2" applyBorder="1" applyAlignment="1">
      <alignment horizontal="center" vertical="center" wrapText="1"/>
    </xf>
    <xf numFmtId="165" fontId="0" fillId="0" borderId="7" xfId="4" applyNumberFormat="1" applyFont="1" applyBorder="1" applyAlignment="1">
      <alignment horizontal="center"/>
    </xf>
    <xf numFmtId="165" fontId="0" fillId="0" borderId="7" xfId="6" applyNumberFormat="1" applyFont="1" applyBorder="1" applyAlignment="1">
      <alignment horizontal="center"/>
    </xf>
    <xf numFmtId="165" fontId="9" fillId="0" borderId="7" xfId="2" applyNumberFormat="1" applyBorder="1" applyAlignment="1">
      <alignment horizontal="center"/>
    </xf>
    <xf numFmtId="165" fontId="6" fillId="0" borderId="7" xfId="5" applyNumberFormat="1" applyBorder="1" applyAlignment="1">
      <alignment horizontal="center"/>
    </xf>
    <xf numFmtId="165" fontId="6" fillId="0" borderId="7" xfId="6" applyNumberFormat="1" applyBorder="1" applyAlignment="1">
      <alignment horizontal="center"/>
    </xf>
    <xf numFmtId="165" fontId="6" fillId="0" borderId="7" xfId="6" applyNumberFormat="1" applyFont="1" applyBorder="1" applyAlignment="1">
      <alignment horizontal="center"/>
    </xf>
    <xf numFmtId="10" fontId="6" fillId="0" borderId="1" xfId="3" applyNumberFormat="1" applyFont="1" applyBorder="1" applyAlignment="1">
      <alignment horizontal="center" vertical="center"/>
    </xf>
    <xf numFmtId="10" fontId="6" fillId="0" borderId="5" xfId="3" applyNumberFormat="1" applyFill="1" applyBorder="1" applyAlignment="1">
      <alignment horizontal="center"/>
    </xf>
    <xf numFmtId="167" fontId="6" fillId="0" borderId="4" xfId="5" applyNumberFormat="1" applyBorder="1" applyAlignment="1">
      <alignment horizontal="center"/>
    </xf>
    <xf numFmtId="0" fontId="6" fillId="0" borderId="0" xfId="5" applyAlignment="1">
      <alignment wrapText="1"/>
    </xf>
    <xf numFmtId="166" fontId="6" fillId="0" borderId="0" xfId="5" applyNumberFormat="1" applyAlignment="1">
      <alignment horizontal="center"/>
    </xf>
    <xf numFmtId="166" fontId="6" fillId="0" borderId="0" xfId="5" applyNumberFormat="1" applyAlignment="1">
      <alignment horizontal="center" vertical="center" wrapText="1"/>
    </xf>
    <xf numFmtId="166" fontId="6" fillId="0" borderId="6" xfId="5" applyNumberFormat="1" applyBorder="1" applyAlignment="1">
      <alignment horizontal="center" vertical="center" wrapText="1"/>
    </xf>
    <xf numFmtId="165" fontId="6" fillId="0" borderId="0" xfId="6" applyNumberFormat="1" applyBorder="1" applyAlignment="1">
      <alignment horizontal="center"/>
    </xf>
    <xf numFmtId="10" fontId="6" fillId="0" borderId="0" xfId="3" applyNumberFormat="1" applyBorder="1" applyAlignment="1">
      <alignment horizontal="center"/>
    </xf>
    <xf numFmtId="165" fontId="6" fillId="0" borderId="1" xfId="6" applyNumberFormat="1" applyFont="1" applyBorder="1" applyAlignment="1">
      <alignment horizontal="center"/>
    </xf>
    <xf numFmtId="0" fontId="6" fillId="0" borderId="0" xfId="2" applyFont="1"/>
    <xf numFmtId="0" fontId="6" fillId="0" borderId="12" xfId="2" applyFont="1" applyBorder="1"/>
    <xf numFmtId="0" fontId="6" fillId="0" borderId="17" xfId="0" applyFont="1" applyBorder="1"/>
    <xf numFmtId="0" fontId="6" fillId="0" borderId="4" xfId="0" applyFont="1" applyBorder="1" applyAlignment="1">
      <alignment horizontal="center"/>
    </xf>
    <xf numFmtId="0" fontId="6" fillId="0" borderId="4" xfId="0" applyFont="1" applyBorder="1"/>
    <xf numFmtId="10" fontId="8" fillId="0" borderId="4" xfId="0" applyNumberFormat="1" applyFont="1" applyBorder="1"/>
    <xf numFmtId="0" fontId="13" fillId="0" borderId="4" xfId="0" applyFont="1" applyBorder="1"/>
    <xf numFmtId="0" fontId="6" fillId="0" borderId="18" xfId="0" applyFont="1" applyBorder="1"/>
    <xf numFmtId="0" fontId="6" fillId="0" borderId="8" xfId="0" applyFont="1" applyBorder="1"/>
    <xf numFmtId="10" fontId="8" fillId="0" borderId="8" xfId="0" applyNumberFormat="1" applyFont="1" applyBorder="1"/>
    <xf numFmtId="0" fontId="13" fillId="0" borderId="8" xfId="0" applyFont="1" applyBorder="1"/>
    <xf numFmtId="0" fontId="6" fillId="0" borderId="4" xfId="0" applyFont="1" applyBorder="1" applyAlignment="1">
      <alignment horizontal="left"/>
    </xf>
    <xf numFmtId="0" fontId="6" fillId="0" borderId="15" xfId="0" applyFont="1" applyBorder="1"/>
    <xf numFmtId="10" fontId="13" fillId="0" borderId="2" xfId="0" applyNumberFormat="1" applyFont="1" applyBorder="1" applyAlignment="1">
      <alignment horizontal="center" vertical="center" wrapText="1"/>
    </xf>
    <xf numFmtId="167" fontId="6" fillId="0" borderId="17" xfId="5" applyNumberFormat="1" applyBorder="1" applyAlignment="1">
      <alignment horizontal="center"/>
    </xf>
    <xf numFmtId="167" fontId="6" fillId="0" borderId="4" xfId="5" applyNumberFormat="1" applyBorder="1"/>
    <xf numFmtId="10" fontId="6" fillId="0" borderId="4" xfId="3" applyNumberFormat="1" applyBorder="1" applyAlignment="1">
      <alignment horizontal="center"/>
    </xf>
    <xf numFmtId="49" fontId="6" fillId="0" borderId="14" xfId="0" applyNumberFormat="1" applyFont="1" applyBorder="1" applyProtection="1">
      <protection locked="0"/>
    </xf>
    <xf numFmtId="49" fontId="0" fillId="0" borderId="8" xfId="0" applyNumberFormat="1" applyBorder="1" applyProtection="1">
      <protection locked="0"/>
    </xf>
    <xf numFmtId="9" fontId="23" fillId="0" borderId="2" xfId="0" quotePrefix="1" applyNumberFormat="1" applyFont="1" applyBorder="1" applyAlignment="1">
      <alignment horizontal="left" vertical="center" wrapText="1" indent="1"/>
    </xf>
    <xf numFmtId="0" fontId="9" fillId="0" borderId="22" xfId="2" applyBorder="1" applyAlignment="1">
      <alignment horizontal="center"/>
    </xf>
    <xf numFmtId="0" fontId="6" fillId="0" borderId="23" xfId="2" applyFont="1" applyBorder="1" applyAlignment="1">
      <alignment horizontal="center"/>
    </xf>
    <xf numFmtId="0" fontId="6" fillId="0" borderId="13" xfId="5" applyBorder="1" applyAlignment="1">
      <alignment horizontal="center"/>
    </xf>
    <xf numFmtId="0" fontId="6" fillId="0" borderId="22" xfId="5" applyBorder="1" applyAlignment="1">
      <alignment horizontal="center"/>
    </xf>
    <xf numFmtId="0" fontId="6" fillId="0" borderId="23" xfId="5" applyBorder="1" applyAlignment="1">
      <alignment horizontal="center"/>
    </xf>
    <xf numFmtId="167" fontId="6" fillId="0" borderId="13" xfId="5" applyNumberFormat="1" applyBorder="1" applyAlignment="1">
      <alignment horizontal="center"/>
    </xf>
    <xf numFmtId="0" fontId="9" fillId="0" borderId="22" xfId="2" applyBorder="1"/>
    <xf numFmtId="165" fontId="0" fillId="0" borderId="9" xfId="4" applyNumberFormat="1" applyFont="1" applyBorder="1" applyAlignment="1">
      <alignment horizontal="center"/>
    </xf>
    <xf numFmtId="0" fontId="9" fillId="0" borderId="11" xfId="2" applyBorder="1" applyAlignment="1">
      <alignment horizontal="center"/>
    </xf>
    <xf numFmtId="0" fontId="20" fillId="0" borderId="0" xfId="5" applyFont="1" applyAlignment="1">
      <alignment horizontal="center" vertical="center" wrapText="1"/>
    </xf>
    <xf numFmtId="0" fontId="21" fillId="0" borderId="0" xfId="5" applyFont="1" applyAlignment="1">
      <alignment horizontal="center" vertical="center" wrapText="1"/>
    </xf>
    <xf numFmtId="0" fontId="6" fillId="0" borderId="0" xfId="0" applyFont="1" applyAlignment="1">
      <alignment wrapText="1"/>
    </xf>
    <xf numFmtId="0" fontId="6" fillId="0" borderId="0" xfId="0" applyFont="1"/>
    <xf numFmtId="0" fontId="6" fillId="0" borderId="0" xfId="0" applyFont="1" applyAlignment="1">
      <alignment horizontal="center" vertical="center" wrapText="1"/>
    </xf>
    <xf numFmtId="0" fontId="6" fillId="0" borderId="0" xfId="0" applyFont="1" applyAlignment="1">
      <alignment vertical="center"/>
    </xf>
    <xf numFmtId="0" fontId="2" fillId="0" borderId="0" xfId="16"/>
    <xf numFmtId="168" fontId="2" fillId="0" borderId="0" xfId="16" applyNumberFormat="1"/>
    <xf numFmtId="168" fontId="0" fillId="0" borderId="0" xfId="17" applyNumberFormat="1" applyFont="1"/>
    <xf numFmtId="4" fontId="2" fillId="0" borderId="0" xfId="16" applyNumberFormat="1"/>
    <xf numFmtId="10" fontId="0" fillId="0" borderId="0" xfId="17" applyNumberFormat="1" applyFont="1"/>
    <xf numFmtId="0" fontId="44" fillId="0" borderId="0" xfId="16" applyFont="1"/>
    <xf numFmtId="44" fontId="0" fillId="0" borderId="0" xfId="18" applyFont="1"/>
    <xf numFmtId="169" fontId="2" fillId="4" borderId="0" xfId="16" applyNumberFormat="1" applyFill="1"/>
    <xf numFmtId="0" fontId="2" fillId="4" borderId="0" xfId="16" applyFill="1"/>
    <xf numFmtId="14" fontId="2" fillId="0" borderId="0" xfId="16" applyNumberFormat="1"/>
    <xf numFmtId="170" fontId="2" fillId="0" borderId="0" xfId="16" applyNumberFormat="1"/>
    <xf numFmtId="4" fontId="45" fillId="4" borderId="0" xfId="16" applyNumberFormat="1" applyFont="1" applyFill="1"/>
    <xf numFmtId="4" fontId="45" fillId="4" borderId="3" xfId="16" applyNumberFormat="1" applyFont="1" applyFill="1" applyBorder="1"/>
    <xf numFmtId="0" fontId="46" fillId="0" borderId="0" xfId="16" applyFont="1"/>
    <xf numFmtId="0" fontId="46" fillId="0" borderId="0" xfId="19" applyFont="1"/>
    <xf numFmtId="0" fontId="2" fillId="0" borderId="0" xfId="19"/>
    <xf numFmtId="10" fontId="0" fillId="0" borderId="0" xfId="20" applyNumberFormat="1" applyFont="1"/>
    <xf numFmtId="14" fontId="2" fillId="0" borderId="0" xfId="19" applyNumberFormat="1"/>
    <xf numFmtId="44" fontId="0" fillId="0" borderId="0" xfId="21" applyFont="1"/>
    <xf numFmtId="0" fontId="44" fillId="0" borderId="0" xfId="19" applyFont="1"/>
    <xf numFmtId="4" fontId="2" fillId="0" borderId="0" xfId="19" applyNumberFormat="1"/>
    <xf numFmtId="168" fontId="0" fillId="0" borderId="0" xfId="20" applyNumberFormat="1" applyFont="1"/>
    <xf numFmtId="170" fontId="2" fillId="0" borderId="0" xfId="19" applyNumberFormat="1"/>
    <xf numFmtId="0" fontId="41" fillId="0" borderId="0" xfId="22"/>
    <xf numFmtId="168" fontId="2" fillId="0" borderId="0" xfId="19" applyNumberFormat="1"/>
    <xf numFmtId="0" fontId="13" fillId="0" borderId="9" xfId="0" applyFont="1" applyBorder="1" applyAlignment="1">
      <alignment horizontal="center" vertical="center"/>
    </xf>
    <xf numFmtId="10" fontId="47" fillId="0" borderId="2" xfId="1" applyNumberFormat="1" applyFont="1" applyBorder="1" applyAlignment="1" applyProtection="1">
      <alignment horizontal="center" vertical="center" wrapText="1"/>
    </xf>
    <xf numFmtId="0" fontId="1" fillId="0" borderId="0" xfId="23"/>
    <xf numFmtId="14" fontId="1" fillId="0" borderId="0" xfId="23" applyNumberFormat="1"/>
    <xf numFmtId="168" fontId="0" fillId="0" borderId="0" xfId="24" applyNumberFormat="1" applyFont="1"/>
    <xf numFmtId="169" fontId="1" fillId="0" borderId="0" xfId="23" applyNumberFormat="1"/>
    <xf numFmtId="16" fontId="13" fillId="0" borderId="0" xfId="0" applyNumberFormat="1" applyFont="1" applyAlignment="1">
      <alignment vertical="center" wrapText="1"/>
    </xf>
    <xf numFmtId="0" fontId="13" fillId="0" borderId="0" xfId="0" applyFont="1" applyAlignment="1">
      <alignment vertical="center" wrapText="1"/>
    </xf>
    <xf numFmtId="0" fontId="48" fillId="0" borderId="0" xfId="0" applyFont="1" applyAlignment="1">
      <alignment vertical="center" wrapText="1"/>
    </xf>
    <xf numFmtId="171" fontId="0" fillId="0" borderId="0" xfId="0" applyNumberFormat="1"/>
    <xf numFmtId="0" fontId="50" fillId="0" borderId="0" xfId="0" applyFont="1"/>
    <xf numFmtId="0" fontId="51" fillId="0" borderId="0" xfId="0" applyFont="1" applyAlignment="1">
      <alignment horizontal="left" vertical="center" wrapText="1"/>
    </xf>
    <xf numFmtId="0" fontId="52" fillId="0" borderId="0" xfId="1" applyFont="1" applyAlignment="1" applyProtection="1">
      <alignment horizontal="left" vertical="center" wrapText="1"/>
    </xf>
    <xf numFmtId="10" fontId="53" fillId="0" borderId="2" xfId="3" applyNumberFormat="1" applyFont="1" applyBorder="1" applyAlignment="1">
      <alignment horizontal="center"/>
    </xf>
    <xf numFmtId="10" fontId="56" fillId="0" borderId="1" xfId="1" applyNumberFormat="1" applyFont="1" applyBorder="1" applyAlignment="1" applyProtection="1">
      <alignment horizontal="center" vertical="center"/>
    </xf>
    <xf numFmtId="10" fontId="56" fillId="0" borderId="1" xfId="1" applyNumberFormat="1" applyFont="1" applyFill="1" applyBorder="1" applyAlignment="1" applyProtection="1">
      <alignment horizontal="center" vertical="center"/>
    </xf>
    <xf numFmtId="0" fontId="55" fillId="5" borderId="2" xfId="0" applyFont="1" applyFill="1" applyBorder="1" applyAlignment="1">
      <alignment horizontal="center" vertical="center" wrapText="1"/>
    </xf>
    <xf numFmtId="0" fontId="56" fillId="0" borderId="1" xfId="1" applyFont="1" applyBorder="1" applyAlignment="1" applyProtection="1">
      <alignment horizontal="center" vertical="center" wrapText="1"/>
    </xf>
    <xf numFmtId="0" fontId="56" fillId="0" borderId="2" xfId="1" applyFont="1" applyBorder="1" applyAlignment="1" applyProtection="1">
      <alignment horizontal="center" vertical="center" wrapText="1"/>
    </xf>
    <xf numFmtId="0" fontId="56" fillId="0" borderId="1" xfId="1" applyFont="1" applyBorder="1" applyAlignment="1" applyProtection="1">
      <alignment horizontal="center" vertical="center" wrapText="1" shrinkToFit="1"/>
    </xf>
    <xf numFmtId="0" fontId="55" fillId="5" borderId="1" xfId="0" applyFont="1" applyFill="1" applyBorder="1" applyAlignment="1">
      <alignment horizontal="center" vertical="center"/>
    </xf>
    <xf numFmtId="0" fontId="55" fillId="5" borderId="9" xfId="0" applyFont="1" applyFill="1" applyBorder="1" applyAlignment="1">
      <alignment horizontal="center" vertical="center"/>
    </xf>
    <xf numFmtId="0" fontId="57" fillId="0" borderId="2" xfId="1" applyFont="1" applyBorder="1" applyAlignment="1" applyProtection="1">
      <alignment horizontal="center" vertical="center" wrapText="1"/>
    </xf>
    <xf numFmtId="0" fontId="57" fillId="0" borderId="1" xfId="1" applyFont="1" applyBorder="1" applyAlignment="1" applyProtection="1">
      <alignment horizontal="center" vertical="center" wrapText="1"/>
    </xf>
    <xf numFmtId="10" fontId="56" fillId="0" borderId="2" xfId="1" applyNumberFormat="1" applyFont="1" applyBorder="1" applyAlignment="1" applyProtection="1">
      <alignment horizontal="center" vertical="center" wrapText="1"/>
    </xf>
    <xf numFmtId="10" fontId="56" fillId="0" borderId="1" xfId="1" applyNumberFormat="1" applyFont="1" applyBorder="1" applyAlignment="1" applyProtection="1">
      <alignment horizontal="center" vertical="center" wrapText="1"/>
    </xf>
    <xf numFmtId="0" fontId="59" fillId="5" borderId="2" xfId="0" applyFont="1" applyFill="1" applyBorder="1" applyAlignment="1">
      <alignment horizontal="center" vertical="center" wrapText="1"/>
    </xf>
    <xf numFmtId="0" fontId="60" fillId="5" borderId="1" xfId="2" applyFont="1" applyFill="1" applyBorder="1" applyAlignment="1">
      <alignment horizontal="center" vertical="center" wrapText="1"/>
    </xf>
    <xf numFmtId="0" fontId="35" fillId="7" borderId="20" xfId="0" applyFont="1" applyFill="1" applyBorder="1" applyAlignment="1">
      <alignment horizontal="center" vertical="center" wrapText="1"/>
    </xf>
    <xf numFmtId="0" fontId="16" fillId="0" borderId="1" xfId="0" applyFont="1" applyBorder="1" applyAlignment="1">
      <alignment horizontal="center" vertical="center" textRotation="90"/>
    </xf>
    <xf numFmtId="0" fontId="16" fillId="0" borderId="1" xfId="0" applyFont="1" applyBorder="1" applyAlignment="1">
      <alignment horizontal="center" vertical="center" textRotation="90" wrapText="1"/>
    </xf>
    <xf numFmtId="0" fontId="16" fillId="0" borderId="1" xfId="0" applyFont="1" applyBorder="1" applyAlignment="1">
      <alignment vertical="center"/>
    </xf>
    <xf numFmtId="2" fontId="16" fillId="0" borderId="1" xfId="0" applyNumberFormat="1" applyFont="1" applyBorder="1" applyAlignment="1">
      <alignment horizontal="center" vertical="center"/>
    </xf>
    <xf numFmtId="0" fontId="16" fillId="0" borderId="1" xfId="0" applyFont="1" applyBorder="1" applyAlignment="1">
      <alignment vertical="center" wrapText="1"/>
    </xf>
    <xf numFmtId="10" fontId="62" fillId="6" borderId="1" xfId="3" applyNumberFormat="1" applyFont="1" applyFill="1" applyBorder="1" applyAlignment="1">
      <alignment horizontal="center" vertical="center"/>
    </xf>
    <xf numFmtId="0" fontId="16" fillId="8" borderId="1" xfId="0" applyFont="1" applyFill="1" applyBorder="1"/>
    <xf numFmtId="0" fontId="49" fillId="8" borderId="1" xfId="0" applyFont="1" applyFill="1" applyBorder="1"/>
    <xf numFmtId="2" fontId="16" fillId="8" borderId="1" xfId="0" applyNumberFormat="1" applyFont="1" applyFill="1" applyBorder="1" applyAlignment="1">
      <alignment horizontal="center" vertical="center"/>
    </xf>
    <xf numFmtId="0" fontId="1" fillId="0" borderId="0" xfId="16" applyFont="1"/>
    <xf numFmtId="0" fontId="1" fillId="4" borderId="0" xfId="16" applyFont="1" applyFill="1"/>
    <xf numFmtId="0" fontId="16" fillId="0" borderId="0" xfId="0" applyFont="1"/>
    <xf numFmtId="10" fontId="38" fillId="9" borderId="0" xfId="0" applyNumberFormat="1" applyFont="1" applyFill="1" applyAlignment="1">
      <alignment horizontal="center"/>
    </xf>
    <xf numFmtId="10" fontId="6" fillId="5" borderId="5" xfId="3" applyNumberFormat="1" applyFill="1" applyBorder="1" applyAlignment="1">
      <alignment horizontal="center"/>
    </xf>
    <xf numFmtId="10" fontId="6" fillId="10" borderId="5" xfId="3" applyNumberFormat="1" applyFill="1" applyBorder="1" applyAlignment="1">
      <alignment horizontal="center"/>
    </xf>
    <xf numFmtId="0" fontId="9" fillId="0" borderId="24" xfId="2" applyBorder="1" applyAlignment="1">
      <alignment horizontal="center"/>
    </xf>
    <xf numFmtId="0" fontId="2" fillId="5" borderId="0" xfId="19" applyFill="1"/>
    <xf numFmtId="4" fontId="45" fillId="5" borderId="3" xfId="19" applyNumberFormat="1" applyFont="1" applyFill="1" applyBorder="1"/>
    <xf numFmtId="4" fontId="45" fillId="5" borderId="0" xfId="19" applyNumberFormat="1" applyFont="1" applyFill="1"/>
    <xf numFmtId="169" fontId="2" fillId="5" borderId="0" xfId="19" applyNumberFormat="1" applyFill="1"/>
    <xf numFmtId="0" fontId="1" fillId="0" borderId="0" xfId="19" applyFont="1"/>
    <xf numFmtId="0" fontId="1" fillId="5" borderId="0" xfId="19" applyFont="1" applyFill="1"/>
    <xf numFmtId="0" fontId="32" fillId="0" borderId="0" xfId="0" applyFont="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43" fillId="0" borderId="0" xfId="0" applyFont="1" applyAlignment="1">
      <alignment vertical="center" wrapText="1"/>
    </xf>
    <xf numFmtId="0" fontId="54" fillId="0" borderId="0" xfId="0" applyFont="1" applyAlignment="1">
      <alignment horizontal="center" vertical="center"/>
    </xf>
    <xf numFmtId="0" fontId="16" fillId="0" borderId="0" xfId="0" applyFont="1" applyAlignment="1">
      <alignment horizontal="left" vertical="center" wrapText="1"/>
    </xf>
    <xf numFmtId="0" fontId="52" fillId="0" borderId="0" xfId="1" applyFont="1" applyAlignment="1" applyProtection="1">
      <alignment horizontal="left" vertical="center" wrapText="1"/>
    </xf>
    <xf numFmtId="0" fontId="55" fillId="0" borderId="0" xfId="0" applyFont="1" applyAlignment="1">
      <alignment horizontal="left" vertical="center"/>
    </xf>
    <xf numFmtId="0" fontId="22" fillId="0" borderId="0" xfId="2" applyFont="1" applyAlignment="1">
      <alignment horizontal="center"/>
    </xf>
    <xf numFmtId="0" fontId="52" fillId="0" borderId="0" xfId="1" applyFont="1" applyAlignment="1" applyProtection="1">
      <alignment vertical="top" wrapText="1"/>
    </xf>
    <xf numFmtId="0" fontId="6" fillId="0" borderId="0" xfId="0" applyFont="1" applyAlignment="1">
      <alignment horizontal="left" wrapText="1"/>
    </xf>
    <xf numFmtId="0" fontId="11" fillId="0" borderId="0" xfId="0" applyFont="1" applyAlignment="1">
      <alignment horizontal="left" vertical="center" wrapText="1" indent="1"/>
    </xf>
    <xf numFmtId="0" fontId="6" fillId="0" borderId="0" xfId="0" applyFont="1" applyAlignment="1">
      <alignment horizontal="left" vertical="center" wrapText="1" indent="1"/>
    </xf>
    <xf numFmtId="0" fontId="13" fillId="0" borderId="14" xfId="0" applyFont="1" applyBorder="1" applyAlignment="1">
      <alignment horizontal="left" vertical="center"/>
    </xf>
    <xf numFmtId="0" fontId="13" fillId="0" borderId="8" xfId="0" applyFont="1" applyBorder="1" applyAlignment="1">
      <alignment horizontal="left" vertical="center"/>
    </xf>
    <xf numFmtId="0" fontId="13" fillId="0" borderId="15" xfId="0" applyFont="1" applyBorder="1" applyAlignment="1">
      <alignment horizontal="left" vertical="center"/>
    </xf>
    <xf numFmtId="0" fontId="6" fillId="0" borderId="0" xfId="0" applyFont="1" applyAlignment="1">
      <alignment horizontal="left" vertical="center" wrapText="1"/>
    </xf>
    <xf numFmtId="0" fontId="24" fillId="5" borderId="14" xfId="0" applyFont="1" applyFill="1" applyBorder="1" applyAlignment="1">
      <alignment horizontal="left" vertical="center"/>
    </xf>
    <xf numFmtId="0" fontId="24" fillId="5" borderId="8" xfId="0" applyFont="1" applyFill="1" applyBorder="1" applyAlignment="1">
      <alignment horizontal="left" vertical="center"/>
    </xf>
    <xf numFmtId="0" fontId="24" fillId="5" borderId="15" xfId="0" applyFont="1" applyFill="1" applyBorder="1" applyAlignment="1">
      <alignment horizontal="left" vertical="center"/>
    </xf>
    <xf numFmtId="0" fontId="24" fillId="5" borderId="2"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15" xfId="0" applyFont="1" applyFill="1" applyBorder="1" applyAlignment="1">
      <alignment horizontal="center" vertical="center"/>
    </xf>
    <xf numFmtId="9" fontId="13" fillId="3" borderId="2" xfId="0" applyNumberFormat="1"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2" xfId="0" applyFont="1" applyFill="1" applyBorder="1" applyAlignment="1">
      <alignment horizontal="center" vertical="center" wrapText="1"/>
    </xf>
    <xf numFmtId="10" fontId="14" fillId="3" borderId="2"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10" fontId="13" fillId="3" borderId="16" xfId="0" applyNumberFormat="1" applyFont="1" applyFill="1" applyBorder="1" applyAlignment="1">
      <alignment horizontal="center" vertical="center" wrapText="1"/>
    </xf>
    <xf numFmtId="10" fontId="13" fillId="3" borderId="11" xfId="0" applyNumberFormat="1" applyFont="1" applyFill="1" applyBorder="1" applyAlignment="1">
      <alignment horizontal="center" vertical="center" wrapText="1"/>
    </xf>
    <xf numFmtId="10" fontId="13" fillId="3" borderId="5" xfId="0" applyNumberFormat="1" applyFont="1" applyFill="1" applyBorder="1" applyAlignment="1">
      <alignment horizontal="center" vertical="center" wrapText="1"/>
    </xf>
    <xf numFmtId="10" fontId="13" fillId="3" borderId="6" xfId="0" applyNumberFormat="1" applyFont="1" applyFill="1" applyBorder="1" applyAlignment="1">
      <alignment horizontal="center" vertical="center" wrapText="1"/>
    </xf>
    <xf numFmtId="10" fontId="13" fillId="3" borderId="17" xfId="0" applyNumberFormat="1" applyFont="1" applyFill="1" applyBorder="1" applyAlignment="1">
      <alignment horizontal="center" vertical="center" wrapText="1"/>
    </xf>
    <xf numFmtId="10" fontId="13" fillId="3" borderId="18" xfId="0" applyNumberFormat="1" applyFont="1" applyFill="1" applyBorder="1" applyAlignment="1">
      <alignment horizontal="center" vertical="center" wrapText="1"/>
    </xf>
    <xf numFmtId="0" fontId="25" fillId="0" borderId="0" xfId="0" applyFont="1" applyAlignment="1">
      <alignment horizontal="center" vertical="center" textRotation="90"/>
    </xf>
    <xf numFmtId="10" fontId="13" fillId="3" borderId="14" xfId="0" applyNumberFormat="1" applyFont="1" applyFill="1" applyBorder="1" applyAlignment="1">
      <alignment horizontal="center" vertical="center" wrapText="1"/>
    </xf>
    <xf numFmtId="10" fontId="13" fillId="3" borderId="15" xfId="0" applyNumberFormat="1" applyFont="1" applyFill="1" applyBorder="1" applyAlignment="1">
      <alignment horizontal="center" vertical="center" wrapText="1"/>
    </xf>
    <xf numFmtId="0" fontId="12" fillId="0" borderId="0" xfId="0" applyFont="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1" fillId="0" borderId="0" xfId="0" applyFont="1" applyAlignment="1">
      <alignment horizontal="left" vertical="top" wrapText="1"/>
    </xf>
    <xf numFmtId="0" fontId="58" fillId="0" borderId="0" xfId="0" applyFont="1" applyAlignment="1">
      <alignment horizontal="center" vertical="center"/>
    </xf>
    <xf numFmtId="10" fontId="13" fillId="3" borderId="8" xfId="0" applyNumberFormat="1" applyFont="1" applyFill="1" applyBorder="1" applyAlignment="1">
      <alignment horizontal="center" vertical="center" wrapText="1"/>
    </xf>
    <xf numFmtId="0" fontId="11" fillId="0" borderId="0" xfId="0" applyFont="1" applyAlignment="1">
      <alignment horizontal="left"/>
    </xf>
    <xf numFmtId="0" fontId="13" fillId="3" borderId="1" xfId="0" applyFont="1" applyFill="1" applyBorder="1" applyAlignment="1">
      <alignment horizontal="left" vertical="center" wrapText="1" indent="1"/>
    </xf>
    <xf numFmtId="49" fontId="13" fillId="0" borderId="12" xfId="0" applyNumberFormat="1" applyFont="1" applyBorder="1" applyAlignment="1">
      <alignment horizontal="left" vertical="center" wrapText="1"/>
    </xf>
    <xf numFmtId="0" fontId="13" fillId="3" borderId="14"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5" xfId="0" applyFont="1" applyFill="1" applyBorder="1" applyAlignment="1">
      <alignment horizontal="left" vertical="center" wrapText="1" indent="1"/>
    </xf>
    <xf numFmtId="49" fontId="13" fillId="0" borderId="0" xfId="0" applyNumberFormat="1" applyFont="1" applyAlignment="1">
      <alignment horizontal="left" vertical="center" wrapText="1"/>
    </xf>
    <xf numFmtId="0" fontId="13" fillId="0" borderId="0" xfId="0" applyFont="1" applyAlignment="1">
      <alignment horizontal="left" wrapText="1"/>
    </xf>
    <xf numFmtId="0" fontId="13" fillId="0" borderId="14" xfId="2" applyFont="1" applyBorder="1" applyAlignment="1">
      <alignment horizontal="center"/>
    </xf>
    <xf numFmtId="0" fontId="13" fillId="0" borderId="8" xfId="2" applyFont="1" applyBorder="1" applyAlignment="1">
      <alignment horizontal="center"/>
    </xf>
    <xf numFmtId="0" fontId="13" fillId="0" borderId="15" xfId="2" applyFont="1" applyBorder="1" applyAlignment="1">
      <alignment horizontal="center"/>
    </xf>
    <xf numFmtId="165" fontId="13" fillId="0" borderId="16" xfId="2" applyNumberFormat="1" applyFont="1" applyBorder="1" applyAlignment="1">
      <alignment horizontal="center" vertical="center" wrapText="1"/>
    </xf>
    <xf numFmtId="165" fontId="13" fillId="0" borderId="12" xfId="2" applyNumberFormat="1" applyFont="1" applyBorder="1" applyAlignment="1">
      <alignment horizontal="center" vertical="center" wrapText="1"/>
    </xf>
    <xf numFmtId="165" fontId="13" fillId="0" borderId="11" xfId="2" applyNumberFormat="1" applyFont="1" applyBorder="1" applyAlignment="1">
      <alignment horizontal="center" vertical="center" wrapText="1"/>
    </xf>
    <xf numFmtId="165" fontId="13" fillId="0" borderId="17" xfId="2" applyNumberFormat="1" applyFont="1" applyBorder="1" applyAlignment="1">
      <alignment horizontal="center" vertical="center" wrapText="1"/>
    </xf>
    <xf numFmtId="165" fontId="13" fillId="0" borderId="4" xfId="2" applyNumberFormat="1" applyFont="1" applyBorder="1" applyAlignment="1">
      <alignment horizontal="center" vertical="center" wrapText="1"/>
    </xf>
    <xf numFmtId="165" fontId="13" fillId="0" borderId="18" xfId="2" applyNumberFormat="1" applyFont="1" applyBorder="1" applyAlignment="1">
      <alignment horizontal="center" vertical="center" wrapText="1"/>
    </xf>
    <xf numFmtId="0" fontId="13" fillId="0" borderId="1" xfId="2" applyFont="1" applyBorder="1" applyAlignment="1">
      <alignment horizontal="left" vertical="center" indent="1"/>
    </xf>
    <xf numFmtId="0" fontId="13" fillId="0" borderId="14"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0" borderId="15" xfId="2" applyFont="1" applyBorder="1" applyAlignment="1">
      <alignment horizontal="left" vertical="center" wrapText="1" indent="1"/>
    </xf>
    <xf numFmtId="0" fontId="22" fillId="0" borderId="0" xfId="5" applyFont="1" applyAlignment="1">
      <alignment horizontal="center"/>
    </xf>
    <xf numFmtId="0" fontId="6" fillId="0" borderId="0" xfId="5" applyAlignment="1">
      <alignment horizontal="center"/>
    </xf>
    <xf numFmtId="0" fontId="39" fillId="0" borderId="0" xfId="0" applyFont="1" applyAlignment="1">
      <alignment horizontal="center"/>
    </xf>
    <xf numFmtId="0" fontId="42" fillId="0" borderId="0" xfId="0" applyFont="1" applyAlignment="1">
      <alignment horizontal="center"/>
    </xf>
    <xf numFmtId="166" fontId="6" fillId="0" borderId="14" xfId="5" applyNumberFormat="1" applyBorder="1" applyAlignment="1">
      <alignment horizontal="center" vertical="center" wrapText="1"/>
    </xf>
    <xf numFmtId="166" fontId="6" fillId="0" borderId="8" xfId="5" applyNumberFormat="1" applyBorder="1" applyAlignment="1">
      <alignment horizontal="center" vertical="center" wrapText="1"/>
    </xf>
    <xf numFmtId="166" fontId="6" fillId="0" borderId="15" xfId="5" applyNumberFormat="1" applyBorder="1" applyAlignment="1">
      <alignment horizontal="center" vertical="center" wrapText="1"/>
    </xf>
    <xf numFmtId="0" fontId="60" fillId="5" borderId="14" xfId="2" applyFont="1" applyFill="1" applyBorder="1" applyAlignment="1">
      <alignment horizontal="center" vertical="center" wrapText="1"/>
    </xf>
    <xf numFmtId="0" fontId="60" fillId="5" borderId="8" xfId="2" applyFont="1" applyFill="1" applyBorder="1" applyAlignment="1">
      <alignment horizontal="center" vertical="center" wrapText="1"/>
    </xf>
    <xf numFmtId="0" fontId="60" fillId="5" borderId="15" xfId="2" applyFont="1" applyFill="1" applyBorder="1" applyAlignment="1">
      <alignment horizontal="center" vertical="center" wrapText="1"/>
    </xf>
    <xf numFmtId="166" fontId="9" fillId="0" borderId="14" xfId="2" applyNumberFormat="1" applyBorder="1" applyAlignment="1">
      <alignment horizontal="center" vertical="center" wrapText="1"/>
    </xf>
    <xf numFmtId="166" fontId="9" fillId="0" borderId="8" xfId="2" applyNumberFormat="1" applyBorder="1" applyAlignment="1">
      <alignment horizontal="center" vertical="center" wrapText="1"/>
    </xf>
    <xf numFmtId="166" fontId="9" fillId="0" borderId="15" xfId="2" applyNumberFormat="1" applyBorder="1" applyAlignment="1">
      <alignment horizontal="center" vertical="center" wrapText="1"/>
    </xf>
    <xf numFmtId="0" fontId="20" fillId="6" borderId="16" xfId="5" applyFont="1" applyFill="1" applyBorder="1" applyAlignment="1">
      <alignment horizontal="center" vertical="center" wrapText="1"/>
    </xf>
    <xf numFmtId="0" fontId="20" fillId="6" borderId="12" xfId="5" applyFont="1" applyFill="1" applyBorder="1" applyAlignment="1">
      <alignment horizontal="center" vertical="center" wrapText="1"/>
    </xf>
    <xf numFmtId="0" fontId="20" fillId="6" borderId="11" xfId="5" applyFont="1" applyFill="1" applyBorder="1" applyAlignment="1">
      <alignment horizontal="center" vertical="center" wrapText="1"/>
    </xf>
    <xf numFmtId="0" fontId="60" fillId="5" borderId="14" xfId="5" applyFont="1" applyFill="1" applyBorder="1" applyAlignment="1">
      <alignment horizontal="center" vertical="center" wrapText="1"/>
    </xf>
    <xf numFmtId="0" fontId="60" fillId="5" borderId="8" xfId="5" applyFont="1" applyFill="1" applyBorder="1" applyAlignment="1">
      <alignment horizontal="center" vertical="center" wrapText="1"/>
    </xf>
    <xf numFmtId="0" fontId="60" fillId="5" borderId="15" xfId="5" applyFont="1" applyFill="1" applyBorder="1" applyAlignment="1">
      <alignment horizontal="center" vertical="center" wrapText="1"/>
    </xf>
    <xf numFmtId="0" fontId="20" fillId="6" borderId="14" xfId="5" applyFont="1" applyFill="1" applyBorder="1" applyAlignment="1">
      <alignment horizontal="center" vertical="center" wrapText="1"/>
    </xf>
    <xf numFmtId="0" fontId="20" fillId="6" borderId="8" xfId="5" applyFont="1" applyFill="1" applyBorder="1" applyAlignment="1">
      <alignment horizontal="center" vertical="center" wrapText="1"/>
    </xf>
    <xf numFmtId="0" fontId="20" fillId="6" borderId="15" xfId="5" applyFont="1" applyFill="1" applyBorder="1" applyAlignment="1">
      <alignment horizontal="center" vertical="center" wrapText="1"/>
    </xf>
    <xf numFmtId="0" fontId="20" fillId="6" borderId="16" xfId="2" applyFont="1" applyFill="1" applyBorder="1" applyAlignment="1">
      <alignment horizontal="center" vertical="center" wrapText="1"/>
    </xf>
    <xf numFmtId="0" fontId="20" fillId="6" borderId="12" xfId="2" applyFont="1" applyFill="1" applyBorder="1" applyAlignment="1">
      <alignment horizontal="center" vertical="center" wrapText="1"/>
    </xf>
    <xf numFmtId="0" fontId="20" fillId="6" borderId="11" xfId="2" applyFont="1" applyFill="1" applyBorder="1" applyAlignment="1">
      <alignment horizontal="center" vertical="center" wrapText="1"/>
    </xf>
    <xf numFmtId="165" fontId="6" fillId="0" borderId="14" xfId="2" applyNumberFormat="1" applyFont="1" applyBorder="1" applyAlignment="1">
      <alignment horizontal="center" vertical="center" wrapText="1"/>
    </xf>
    <xf numFmtId="165" fontId="9" fillId="0" borderId="8" xfId="2" applyNumberFormat="1" applyBorder="1" applyAlignment="1">
      <alignment horizontal="center" vertical="center" wrapText="1"/>
    </xf>
    <xf numFmtId="165" fontId="9" fillId="0" borderId="15" xfId="2" applyNumberFormat="1" applyBorder="1" applyAlignment="1">
      <alignment horizontal="center" vertical="center" wrapText="1"/>
    </xf>
    <xf numFmtId="0" fontId="6" fillId="0" borderId="0" xfId="2" applyFont="1" applyAlignment="1">
      <alignment horizontal="left" wrapText="1"/>
    </xf>
    <xf numFmtId="0" fontId="58" fillId="0" borderId="0" xfId="2" applyFont="1" applyAlignment="1">
      <alignment horizontal="center"/>
    </xf>
    <xf numFmtId="165" fontId="6" fillId="0" borderId="8" xfId="2" applyNumberFormat="1" applyFont="1" applyBorder="1" applyAlignment="1">
      <alignment horizontal="center" vertical="center" wrapText="1"/>
    </xf>
    <xf numFmtId="165" fontId="6" fillId="0" borderId="15" xfId="2" applyNumberFormat="1" applyFont="1" applyBorder="1" applyAlignment="1">
      <alignment horizontal="center" vertical="center" wrapText="1"/>
    </xf>
    <xf numFmtId="0" fontId="30" fillId="5" borderId="1" xfId="0" applyFont="1" applyFill="1" applyBorder="1" applyAlignment="1">
      <alignment horizontal="center" vertical="center"/>
    </xf>
    <xf numFmtId="2" fontId="61" fillId="6" borderId="1" xfId="0" applyNumberFormat="1" applyFont="1" applyFill="1" applyBorder="1" applyAlignment="1">
      <alignment horizontal="center" vertical="center" textRotation="90" wrapText="1"/>
    </xf>
  </cellXfs>
  <cellStyles count="25">
    <cellStyle name="Currency 2" xfId="21" xr:uid="{3F06FA6E-56C4-4660-9C87-598A4F4FA43A}"/>
    <cellStyle name="Hyperlink 2" xfId="22" xr:uid="{216D8243-28BF-4122-983D-D7C40A5005CB}"/>
    <cellStyle name="Lien hypertexte" xfId="1" builtinId="8"/>
    <cellStyle name="Lien hypertexte 2" xfId="10" xr:uid="{509E4B6B-BC60-45BF-B12F-BFF82623DFB8}"/>
    <cellStyle name="Milliers 2" xfId="12" xr:uid="{5D1EFA86-440B-4BE8-8535-2A4422C69168}"/>
    <cellStyle name="Monétaire 2" xfId="11" xr:uid="{23B1073D-DB9B-40A2-867D-E7BA8914B60D}"/>
    <cellStyle name="Monétaire 3" xfId="15" xr:uid="{0E2B2C67-BD32-4995-B053-5865A80C368C}"/>
    <cellStyle name="Monétaire 4" xfId="18" xr:uid="{A63EA138-DB4F-408E-8BD5-0562696EE66F}"/>
    <cellStyle name="Normal" xfId="0" builtinId="0"/>
    <cellStyle name="Normal 2" xfId="2" xr:uid="{00000000-0005-0000-0000-000002000000}"/>
    <cellStyle name="Normal 2 2" xfId="5" xr:uid="{00000000-0005-0000-0000-000003000000}"/>
    <cellStyle name="Normal 3" xfId="7" xr:uid="{B0FB8479-3818-48C8-A6E1-4217C4F96D1E}"/>
    <cellStyle name="Normal 3 2" xfId="19" xr:uid="{72878B15-2BA0-4A1C-805A-08C89EC09589}"/>
    <cellStyle name="Normal 4" xfId="8" xr:uid="{F3268982-94A4-4437-B068-544D9315A353}"/>
    <cellStyle name="Normal 5" xfId="13" xr:uid="{59F77908-BF25-42DA-992A-D994017B38C0}"/>
    <cellStyle name="Normal 6" xfId="16" xr:uid="{3C839BDB-D82C-4AD4-9E2A-1F0ADF2EC044}"/>
    <cellStyle name="Normal 7" xfId="23" xr:uid="{302443DB-F122-45FF-9B3D-72C9835FEFA2}"/>
    <cellStyle name="Percent 2" xfId="4" xr:uid="{00000000-0005-0000-0000-000004000000}"/>
    <cellStyle name="Percent 2 2" xfId="6" xr:uid="{00000000-0005-0000-0000-000005000000}"/>
    <cellStyle name="Percent 3" xfId="20" xr:uid="{39E758D9-ABAC-454B-B9E3-236C5163D347}"/>
    <cellStyle name="Pourcentage" xfId="3" builtinId="5"/>
    <cellStyle name="Pourcentage 2" xfId="9" xr:uid="{5A19F3D7-3852-4EEF-9EDE-11CE0A5D0A4A}"/>
    <cellStyle name="Pourcentage 3" xfId="14" xr:uid="{E4BDEB2F-4CCB-49F2-85D6-B0B26D61E618}"/>
    <cellStyle name="Pourcentage 4" xfId="17" xr:uid="{3178F746-2417-4CAE-A591-EC4217A911A0}"/>
    <cellStyle name="Pourcentage 5" xfId="24" xr:uid="{FF708155-F708-45A7-A301-320DFBE7C193}"/>
  </cellStyles>
  <dxfs count="0"/>
  <tableStyles count="0" defaultTableStyle="TableStyleMedium9" defaultPivotStyle="PivotStyleLight16"/>
  <colors>
    <mruColors>
      <color rgb="FF026028"/>
      <color rgb="FFCCDED4"/>
      <color rgb="FFF75B1F"/>
      <color rgb="FFBDE6EF"/>
      <color rgb="FF000000"/>
      <color rgb="FFDC621C"/>
      <color rgb="FF415563"/>
      <color rgb="FF00C3DE"/>
      <color rgb="FF02C3DE"/>
      <color rgb="FFE352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444300132589E-2"/>
          <c:y val="5.9726791576795474E-2"/>
          <c:w val="0.89000218722659663"/>
          <c:h val="0.72128098571011956"/>
        </c:manualLayout>
      </c:layout>
      <c:lineChart>
        <c:grouping val="standard"/>
        <c:varyColors val="0"/>
        <c:ser>
          <c:idx val="1"/>
          <c:order val="0"/>
          <c:tx>
            <c:v>1 année</c:v>
          </c:tx>
          <c:spPr>
            <a:ln w="25400" cap="rnd">
              <a:solidFill>
                <a:srgbClr val="F75B1F"/>
              </a:solidFill>
              <a:round/>
            </a:ln>
            <a:effectLst/>
          </c:spPr>
          <c:marker>
            <c:symbol val="none"/>
          </c:marker>
          <c:cat>
            <c:numRef>
              <c:f>'IPC2024'!$A$27:$A$351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'IPC2024'!$C$27:$C$352</c:f>
              <c:numCache>
                <c:formatCode>0.0%</c:formatCode>
                <c:ptCount val="326"/>
                <c:pt idx="0">
                  <c:v>2.1590909090909216E-2</c:v>
                </c:pt>
                <c:pt idx="1">
                  <c:v>2.2701475595913845E-2</c:v>
                </c:pt>
                <c:pt idx="2">
                  <c:v>1.9209039548022666E-2</c:v>
                </c:pt>
                <c:pt idx="3">
                  <c:v>1.6910935738444266E-2</c:v>
                </c:pt>
                <c:pt idx="4">
                  <c:v>1.4606741573033766E-2</c:v>
                </c:pt>
                <c:pt idx="5">
                  <c:v>1.6853932584269593E-2</c:v>
                </c:pt>
                <c:pt idx="6">
                  <c:v>1.6853932584269593E-2</c:v>
                </c:pt>
                <c:pt idx="7">
                  <c:v>1.7977528089887507E-2</c:v>
                </c:pt>
                <c:pt idx="8">
                  <c:v>1.6835016835016869E-2</c:v>
                </c:pt>
                <c:pt idx="9">
                  <c:v>1.4557670772676445E-2</c:v>
                </c:pt>
                <c:pt idx="10">
                  <c:v>8.9186176142697082E-3</c:v>
                </c:pt>
                <c:pt idx="11">
                  <c:v>7.8037904124861335E-3</c:v>
                </c:pt>
                <c:pt idx="12">
                  <c:v>1.1123470522803158E-2</c:v>
                </c:pt>
                <c:pt idx="13">
                  <c:v>9.9889012208658201E-3</c:v>
                </c:pt>
                <c:pt idx="14">
                  <c:v>9.9778270509975897E-3</c:v>
                </c:pt>
                <c:pt idx="15">
                  <c:v>8.8691796008868451E-3</c:v>
                </c:pt>
                <c:pt idx="16">
                  <c:v>1.1074197120708673E-2</c:v>
                </c:pt>
                <c:pt idx="17">
                  <c:v>9.944751381215422E-3</c:v>
                </c:pt>
                <c:pt idx="18">
                  <c:v>9.944751381215422E-3</c:v>
                </c:pt>
                <c:pt idx="19">
                  <c:v>8.8300220750552327E-3</c:v>
                </c:pt>
                <c:pt idx="20">
                  <c:v>6.6225165562914245E-3</c:v>
                </c:pt>
                <c:pt idx="21">
                  <c:v>1.1037527593819041E-2</c:v>
                </c:pt>
                <c:pt idx="22">
                  <c:v>1.2154696132596676E-2</c:v>
                </c:pt>
                <c:pt idx="23">
                  <c:v>9.9557522123892017E-3</c:v>
                </c:pt>
                <c:pt idx="24">
                  <c:v>6.6006600660064585E-3</c:v>
                </c:pt>
                <c:pt idx="25">
                  <c:v>6.59340659340657E-3</c:v>
                </c:pt>
                <c:pt idx="26">
                  <c:v>9.8792535675082949E-3</c:v>
                </c:pt>
                <c:pt idx="27">
                  <c:v>1.6483516483516425E-2</c:v>
                </c:pt>
                <c:pt idx="28">
                  <c:v>1.533406352683464E-2</c:v>
                </c:pt>
                <c:pt idx="29">
                  <c:v>1.6411378555798661E-2</c:v>
                </c:pt>
                <c:pt idx="30">
                  <c:v>1.8599562363238453E-2</c:v>
                </c:pt>
                <c:pt idx="31">
                  <c:v>2.0787746170678245E-2</c:v>
                </c:pt>
                <c:pt idx="32">
                  <c:v>2.631578947368407E-2</c:v>
                </c:pt>
                <c:pt idx="33">
                  <c:v>2.2925764192139875E-2</c:v>
                </c:pt>
                <c:pt idx="34">
                  <c:v>2.1834061135371119E-2</c:v>
                </c:pt>
                <c:pt idx="35">
                  <c:v>2.6286966046002336E-2</c:v>
                </c:pt>
                <c:pt idx="36">
                  <c:v>2.1857923497267784E-2</c:v>
                </c:pt>
                <c:pt idx="37">
                  <c:v>2.729257641921401E-2</c:v>
                </c:pt>
                <c:pt idx="38">
                  <c:v>3.0434782608695699E-2</c:v>
                </c:pt>
                <c:pt idx="39">
                  <c:v>2.1621621621621623E-2</c:v>
                </c:pt>
                <c:pt idx="40">
                  <c:v>2.373247033441217E-2</c:v>
                </c:pt>
                <c:pt idx="41">
                  <c:v>2.7987082884822323E-2</c:v>
                </c:pt>
                <c:pt idx="42">
                  <c:v>2.9001074113855996E-2</c:v>
                </c:pt>
                <c:pt idx="43">
                  <c:v>2.5723472668810254E-2</c:v>
                </c:pt>
                <c:pt idx="44">
                  <c:v>2.6709401709401615E-2</c:v>
                </c:pt>
                <c:pt idx="45">
                  <c:v>2.7748132337246378E-2</c:v>
                </c:pt>
                <c:pt idx="46">
                  <c:v>3.2051282051282159E-2</c:v>
                </c:pt>
                <c:pt idx="47">
                  <c:v>3.2017075773745907E-2</c:v>
                </c:pt>
                <c:pt idx="48">
                  <c:v>2.9946524064171198E-2</c:v>
                </c:pt>
                <c:pt idx="49">
                  <c:v>2.8692879914984148E-2</c:v>
                </c:pt>
                <c:pt idx="50">
                  <c:v>2.4261603375527407E-2</c:v>
                </c:pt>
                <c:pt idx="51">
                  <c:v>3.4920634920634797E-2</c:v>
                </c:pt>
                <c:pt idx="52">
                  <c:v>3.8988408851422518E-2</c:v>
                </c:pt>
                <c:pt idx="53">
                  <c:v>3.3507853403141441E-2</c:v>
                </c:pt>
                <c:pt idx="54">
                  <c:v>2.7139874739039671E-2</c:v>
                </c:pt>
                <c:pt idx="55">
                  <c:v>2.8213166144200663E-2</c:v>
                </c:pt>
                <c:pt idx="56">
                  <c:v>2.6014568158168494E-2</c:v>
                </c:pt>
                <c:pt idx="57">
                  <c:v>1.8691588785046731E-2</c:v>
                </c:pt>
                <c:pt idx="58">
                  <c:v>6.2111801242237252E-3</c:v>
                </c:pt>
                <c:pt idx="59">
                  <c:v>7.2388831437435464E-3</c:v>
                </c:pt>
                <c:pt idx="60">
                  <c:v>1.349948078920038E-2</c:v>
                </c:pt>
                <c:pt idx="61">
                  <c:v>1.4462809917355379E-2</c:v>
                </c:pt>
                <c:pt idx="62">
                  <c:v>1.8537590113285374E-2</c:v>
                </c:pt>
                <c:pt idx="63">
                  <c:v>1.7382413087934534E-2</c:v>
                </c:pt>
                <c:pt idx="64">
                  <c:v>1.1156186612576224E-2</c:v>
                </c:pt>
                <c:pt idx="65">
                  <c:v>1.2158054711246313E-2</c:v>
                </c:pt>
                <c:pt idx="66">
                  <c:v>2.1341463414634054E-2</c:v>
                </c:pt>
                <c:pt idx="67">
                  <c:v>2.5406504065040636E-2</c:v>
                </c:pt>
                <c:pt idx="68">
                  <c:v>2.3326572008113722E-2</c:v>
                </c:pt>
                <c:pt idx="69">
                  <c:v>3.1600407747196746E-2</c:v>
                </c:pt>
                <c:pt idx="70">
                  <c:v>4.4238683127572065E-2</c:v>
                </c:pt>
                <c:pt idx="71">
                  <c:v>3.7987679671457775E-2</c:v>
                </c:pt>
                <c:pt idx="72">
                  <c:v>4.508196721311486E-2</c:v>
                </c:pt>
                <c:pt idx="73">
                  <c:v>4.6843177189409335E-2</c:v>
                </c:pt>
                <c:pt idx="74">
                  <c:v>4.2467138523761161E-2</c:v>
                </c:pt>
                <c:pt idx="75">
                  <c:v>2.9145728643216184E-2</c:v>
                </c:pt>
                <c:pt idx="76">
                  <c:v>2.8084252758274753E-2</c:v>
                </c:pt>
                <c:pt idx="77">
                  <c:v>2.6026026026025884E-2</c:v>
                </c:pt>
                <c:pt idx="78">
                  <c:v>2.0895522388059584E-2</c:v>
                </c:pt>
                <c:pt idx="79">
                  <c:v>1.9821605550049526E-2</c:v>
                </c:pt>
                <c:pt idx="80">
                  <c:v>2.1803766105054301E-2</c:v>
                </c:pt>
                <c:pt idx="81">
                  <c:v>1.5810276679841806E-2</c:v>
                </c:pt>
                <c:pt idx="82">
                  <c:v>1.5763546798029493E-2</c:v>
                </c:pt>
                <c:pt idx="83">
                  <c:v>2.0771513353115889E-2</c:v>
                </c:pt>
                <c:pt idx="84">
                  <c:v>1.2745098039215641E-2</c:v>
                </c:pt>
                <c:pt idx="85">
                  <c:v>6.809338521400754E-3</c:v>
                </c:pt>
                <c:pt idx="86">
                  <c:v>7.7594568380214834E-3</c:v>
                </c:pt>
                <c:pt idx="87">
                  <c:v>1.6601562499999778E-2</c:v>
                </c:pt>
                <c:pt idx="88">
                  <c:v>2.4390243902439046E-2</c:v>
                </c:pt>
                <c:pt idx="89">
                  <c:v>2.5365853658536608E-2</c:v>
                </c:pt>
                <c:pt idx="90">
                  <c:v>2.3391812865497075E-2</c:v>
                </c:pt>
                <c:pt idx="91">
                  <c:v>1.8464528668610258E-2</c:v>
                </c:pt>
                <c:pt idx="92">
                  <c:v>1.8428709990300662E-2</c:v>
                </c:pt>
                <c:pt idx="93">
                  <c:v>2.3346303501945664E-2</c:v>
                </c:pt>
                <c:pt idx="94">
                  <c:v>2.4248302618816719E-2</c:v>
                </c:pt>
                <c:pt idx="95">
                  <c:v>2.1317829457364379E-2</c:v>
                </c:pt>
                <c:pt idx="96">
                  <c:v>1.9361084220716362E-2</c:v>
                </c:pt>
                <c:pt idx="97">
                  <c:v>2.1256038647343045E-2</c:v>
                </c:pt>
                <c:pt idx="98">
                  <c:v>2.3099133782483072E-2</c:v>
                </c:pt>
                <c:pt idx="99">
                  <c:v>2.4015369836695388E-2</c:v>
                </c:pt>
                <c:pt idx="100">
                  <c:v>1.6190476190476311E-2</c:v>
                </c:pt>
                <c:pt idx="101">
                  <c:v>1.7126546146527311E-2</c:v>
                </c:pt>
                <c:pt idx="102">
                  <c:v>2.0000000000000018E-2</c:v>
                </c:pt>
                <c:pt idx="103">
                  <c:v>2.57633587786259E-2</c:v>
                </c:pt>
                <c:pt idx="104">
                  <c:v>3.2380952380952399E-2</c:v>
                </c:pt>
                <c:pt idx="105">
                  <c:v>2.5665399239543696E-2</c:v>
                </c:pt>
                <c:pt idx="106">
                  <c:v>1.9886363636363757E-2</c:v>
                </c:pt>
                <c:pt idx="107">
                  <c:v>2.0872865275142205E-2</c:v>
                </c:pt>
                <c:pt idx="108">
                  <c:v>2.7540360873694159E-2</c:v>
                </c:pt>
                <c:pt idx="109">
                  <c:v>2.1759697256386046E-2</c:v>
                </c:pt>
                <c:pt idx="110">
                  <c:v>2.1636876763875712E-2</c:v>
                </c:pt>
                <c:pt idx="111">
                  <c:v>2.4390243902439046E-2</c:v>
                </c:pt>
                <c:pt idx="112">
                  <c:v>2.8116213683224034E-2</c:v>
                </c:pt>
                <c:pt idx="113">
                  <c:v>2.4321796071094415E-2</c:v>
                </c:pt>
                <c:pt idx="114">
                  <c:v>2.3342670401493848E-2</c:v>
                </c:pt>
                <c:pt idx="115">
                  <c:v>2.1395348837209172E-2</c:v>
                </c:pt>
                <c:pt idx="116">
                  <c:v>7.3800738007379074E-3</c:v>
                </c:pt>
                <c:pt idx="117">
                  <c:v>1.0194624652456019E-2</c:v>
                </c:pt>
                <c:pt idx="118">
                  <c:v>1.3927576601671321E-2</c:v>
                </c:pt>
                <c:pt idx="119">
                  <c:v>1.6728624535315983E-2</c:v>
                </c:pt>
                <c:pt idx="120">
                  <c:v>1.109057301293892E-2</c:v>
                </c:pt>
                <c:pt idx="121">
                  <c:v>2.0370370370370372E-2</c:v>
                </c:pt>
                <c:pt idx="122">
                  <c:v>2.3020257826887658E-2</c:v>
                </c:pt>
                <c:pt idx="123">
                  <c:v>2.19780219780219E-2</c:v>
                </c:pt>
                <c:pt idx="124">
                  <c:v>2.1877848678213185E-2</c:v>
                </c:pt>
                <c:pt idx="125">
                  <c:v>2.1917808219178214E-2</c:v>
                </c:pt>
                <c:pt idx="126">
                  <c:v>2.1897810218978186E-2</c:v>
                </c:pt>
                <c:pt idx="127">
                  <c:v>1.7304189435336959E-2</c:v>
                </c:pt>
                <c:pt idx="128">
                  <c:v>2.4725274725274859E-2</c:v>
                </c:pt>
                <c:pt idx="129">
                  <c:v>2.3853211009174258E-2</c:v>
                </c:pt>
                <c:pt idx="130">
                  <c:v>2.4725274725274859E-2</c:v>
                </c:pt>
                <c:pt idx="131">
                  <c:v>2.3765996343692919E-2</c:v>
                </c:pt>
                <c:pt idx="132">
                  <c:v>2.1937842778793293E-2</c:v>
                </c:pt>
                <c:pt idx="133">
                  <c:v>1.8148820326678861E-2</c:v>
                </c:pt>
                <c:pt idx="134">
                  <c:v>1.3501350135013412E-2</c:v>
                </c:pt>
                <c:pt idx="135">
                  <c:v>1.70250896057349E-2</c:v>
                </c:pt>
                <c:pt idx="136">
                  <c:v>2.2301516503122176E-2</c:v>
                </c:pt>
                <c:pt idx="137">
                  <c:v>3.1277926720286064E-2</c:v>
                </c:pt>
                <c:pt idx="138">
                  <c:v>3.3928571428571308E-2</c:v>
                </c:pt>
                <c:pt idx="139">
                  <c:v>3.4914950760966734E-2</c:v>
                </c:pt>
                <c:pt idx="140">
                  <c:v>3.3958891867738927E-2</c:v>
                </c:pt>
                <c:pt idx="141">
                  <c:v>2.5985663082437327E-2</c:v>
                </c:pt>
                <c:pt idx="142">
                  <c:v>1.9660411081322549E-2</c:v>
                </c:pt>
                <c:pt idx="143">
                  <c:v>1.1607142857142927E-2</c:v>
                </c:pt>
                <c:pt idx="144">
                  <c:v>1.0733452593917781E-2</c:v>
                </c:pt>
                <c:pt idx="145">
                  <c:v>1.426024955436711E-2</c:v>
                </c:pt>
                <c:pt idx="146">
                  <c:v>1.243339253996445E-2</c:v>
                </c:pt>
                <c:pt idx="147">
                  <c:v>3.5242290748900285E-3</c:v>
                </c:pt>
                <c:pt idx="148">
                  <c:v>8.7260034904024231E-4</c:v>
                </c:pt>
                <c:pt idx="149">
                  <c:v>-2.5996533795494825E-3</c:v>
                </c:pt>
                <c:pt idx="150">
                  <c:v>-9.4991364421416202E-3</c:v>
                </c:pt>
                <c:pt idx="151">
                  <c:v>-7.7854671280276344E-3</c:v>
                </c:pt>
                <c:pt idx="152">
                  <c:v>-8.6430423509075149E-3</c:v>
                </c:pt>
                <c:pt idx="153">
                  <c:v>8.7336244541469377E-4</c:v>
                </c:pt>
                <c:pt idx="154">
                  <c:v>9.6406660823840085E-3</c:v>
                </c:pt>
                <c:pt idx="155">
                  <c:v>1.3239187996469504E-2</c:v>
                </c:pt>
                <c:pt idx="156">
                  <c:v>1.8584070796460184E-2</c:v>
                </c:pt>
                <c:pt idx="157">
                  <c:v>1.5817223198594021E-2</c:v>
                </c:pt>
                <c:pt idx="158">
                  <c:v>1.4035087719298289E-2</c:v>
                </c:pt>
                <c:pt idx="159">
                  <c:v>1.843722563652328E-2</c:v>
                </c:pt>
                <c:pt idx="160">
                  <c:v>1.3949433304272008E-2</c:v>
                </c:pt>
                <c:pt idx="161">
                  <c:v>9.5569070373588971E-3</c:v>
                </c:pt>
                <c:pt idx="162">
                  <c:v>1.8308631211856996E-2</c:v>
                </c:pt>
                <c:pt idx="163">
                  <c:v>1.7436791630339954E-2</c:v>
                </c:pt>
                <c:pt idx="164">
                  <c:v>1.9180470793374038E-2</c:v>
                </c:pt>
                <c:pt idx="165">
                  <c:v>2.443280977312412E-2</c:v>
                </c:pt>
                <c:pt idx="166">
                  <c:v>1.9965277777777679E-2</c:v>
                </c:pt>
                <c:pt idx="167">
                  <c:v>2.3519163763066286E-2</c:v>
                </c:pt>
                <c:pt idx="168">
                  <c:v>2.3457862728062606E-2</c:v>
                </c:pt>
                <c:pt idx="169">
                  <c:v>2.1626297577854725E-2</c:v>
                </c:pt>
                <c:pt idx="170">
                  <c:v>3.2871972318339271E-2</c:v>
                </c:pt>
                <c:pt idx="171">
                  <c:v>3.2758620689655071E-2</c:v>
                </c:pt>
                <c:pt idx="172">
                  <c:v>3.6973344797936347E-2</c:v>
                </c:pt>
                <c:pt idx="173">
                  <c:v>3.0981067125645412E-2</c:v>
                </c:pt>
                <c:pt idx="174">
                  <c:v>2.7397260273972712E-2</c:v>
                </c:pt>
                <c:pt idx="175">
                  <c:v>3.0848329048843048E-2</c:v>
                </c:pt>
                <c:pt idx="176">
                  <c:v>3.1650983746791983E-2</c:v>
                </c:pt>
                <c:pt idx="177">
                  <c:v>2.8960817717206044E-2</c:v>
                </c:pt>
                <c:pt idx="178">
                  <c:v>2.8936170212765955E-2</c:v>
                </c:pt>
                <c:pt idx="179">
                  <c:v>2.297872340425533E-2</c:v>
                </c:pt>
                <c:pt idx="180">
                  <c:v>2.4617996604414216E-2</c:v>
                </c:pt>
                <c:pt idx="181">
                  <c:v>2.6248941574936513E-2</c:v>
                </c:pt>
                <c:pt idx="182">
                  <c:v>1.9262981574539317E-2</c:v>
                </c:pt>
                <c:pt idx="183">
                  <c:v>2.0033388981636202E-2</c:v>
                </c:pt>
                <c:pt idx="184">
                  <c:v>1.2437810945273631E-2</c:v>
                </c:pt>
                <c:pt idx="185">
                  <c:v>1.5025041736226985E-2</c:v>
                </c:pt>
                <c:pt idx="186">
                  <c:v>1.2499999999999956E-2</c:v>
                </c:pt>
                <c:pt idx="187">
                  <c:v>1.2468827930174564E-2</c:v>
                </c:pt>
                <c:pt idx="188">
                  <c:v>1.1608623548922115E-2</c:v>
                </c:pt>
                <c:pt idx="189">
                  <c:v>1.1589403973510048E-2</c:v>
                </c:pt>
                <c:pt idx="190">
                  <c:v>8.2712985938793171E-3</c:v>
                </c:pt>
                <c:pt idx="191">
                  <c:v>8.3194675540765317E-3</c:v>
                </c:pt>
                <c:pt idx="192">
                  <c:v>4.9710024855011969E-3</c:v>
                </c:pt>
                <c:pt idx="193">
                  <c:v>1.2376237623762387E-2</c:v>
                </c:pt>
                <c:pt idx="194">
                  <c:v>9.8603122432210366E-3</c:v>
                </c:pt>
                <c:pt idx="195">
                  <c:v>4.0916530278232166E-3</c:v>
                </c:pt>
                <c:pt idx="196">
                  <c:v>7.3710073710073765E-3</c:v>
                </c:pt>
                <c:pt idx="197">
                  <c:v>1.1513157894736947E-2</c:v>
                </c:pt>
                <c:pt idx="198">
                  <c:v>1.3168724279835287E-2</c:v>
                </c:pt>
                <c:pt idx="199">
                  <c:v>1.0673234811165777E-2</c:v>
                </c:pt>
                <c:pt idx="200">
                  <c:v>1.06557377049179E-2</c:v>
                </c:pt>
                <c:pt idx="201">
                  <c:v>6.5466448445170577E-3</c:v>
                </c:pt>
                <c:pt idx="202">
                  <c:v>9.023789991796427E-3</c:v>
                </c:pt>
                <c:pt idx="203">
                  <c:v>1.2376237623762387E-2</c:v>
                </c:pt>
                <c:pt idx="204">
                  <c:v>1.483924154987637E-2</c:v>
                </c:pt>
                <c:pt idx="205">
                  <c:v>1.140994295028519E-2</c:v>
                </c:pt>
                <c:pt idx="206">
                  <c:v>1.5459723352318822E-2</c:v>
                </c:pt>
                <c:pt idx="207">
                  <c:v>2.0374898125509411E-2</c:v>
                </c:pt>
                <c:pt idx="208">
                  <c:v>2.2764227642276369E-2</c:v>
                </c:pt>
                <c:pt idx="209">
                  <c:v>2.3577235772357819E-2</c:v>
                </c:pt>
                <c:pt idx="210">
                  <c:v>2.1121039805036546E-2</c:v>
                </c:pt>
                <c:pt idx="211">
                  <c:v>2.1121039805036546E-2</c:v>
                </c:pt>
                <c:pt idx="212">
                  <c:v>2.0275750202757514E-2</c:v>
                </c:pt>
                <c:pt idx="213">
                  <c:v>2.3577235772357819E-2</c:v>
                </c:pt>
                <c:pt idx="214">
                  <c:v>1.9512195121951237E-2</c:v>
                </c:pt>
                <c:pt idx="215">
                  <c:v>1.4669926650366705E-2</c:v>
                </c:pt>
                <c:pt idx="216">
                  <c:v>9.7481722177092944E-3</c:v>
                </c:pt>
                <c:pt idx="217">
                  <c:v>1.0475423045930743E-2</c:v>
                </c:pt>
                <c:pt idx="218">
                  <c:v>1.2019230769230838E-2</c:v>
                </c:pt>
                <c:pt idx="219">
                  <c:v>7.9872204472843933E-3</c:v>
                </c:pt>
                <c:pt idx="220">
                  <c:v>8.7440381558028246E-3</c:v>
                </c:pt>
                <c:pt idx="221">
                  <c:v>1.0325655281969714E-2</c:v>
                </c:pt>
                <c:pt idx="222">
                  <c:v>1.2728719172633296E-2</c:v>
                </c:pt>
                <c:pt idx="223">
                  <c:v>1.2728719172633296E-2</c:v>
                </c:pt>
                <c:pt idx="224">
                  <c:v>1.0333863275039823E-2</c:v>
                </c:pt>
                <c:pt idx="225">
                  <c:v>1.0325655281969714E-2</c:v>
                </c:pt>
                <c:pt idx="226">
                  <c:v>1.3556618819776656E-2</c:v>
                </c:pt>
                <c:pt idx="227">
                  <c:v>1.6064257028112428E-2</c:v>
                </c:pt>
                <c:pt idx="228">
                  <c:v>2.011263073209979E-2</c:v>
                </c:pt>
                <c:pt idx="229">
                  <c:v>1.3556618819776656E-2</c:v>
                </c:pt>
                <c:pt idx="230">
                  <c:v>1.2668250197941378E-2</c:v>
                </c:pt>
                <c:pt idx="231">
                  <c:v>1.6640253565768592E-2</c:v>
                </c:pt>
                <c:pt idx="232">
                  <c:v>1.4972419227738509E-2</c:v>
                </c:pt>
                <c:pt idx="233">
                  <c:v>1.4937106918238907E-2</c:v>
                </c:pt>
                <c:pt idx="234">
                  <c:v>1.256873527101332E-2</c:v>
                </c:pt>
                <c:pt idx="235">
                  <c:v>1.09976433621366E-2</c:v>
                </c:pt>
                <c:pt idx="236">
                  <c:v>1.3375295043273061E-2</c:v>
                </c:pt>
                <c:pt idx="237">
                  <c:v>1.4937106918238907E-2</c:v>
                </c:pt>
                <c:pt idx="238">
                  <c:v>1.1801730920534936E-2</c:v>
                </c:pt>
                <c:pt idx="239">
                  <c:v>1.5019762845849938E-2</c:v>
                </c:pt>
                <c:pt idx="240">
                  <c:v>2.1293375394321856E-2</c:v>
                </c:pt>
                <c:pt idx="241">
                  <c:v>2.0456333595594067E-2</c:v>
                </c:pt>
                <c:pt idx="242">
                  <c:v>1.5637216575449475E-2</c:v>
                </c:pt>
                <c:pt idx="243">
                  <c:v>1.6367887763055311E-2</c:v>
                </c:pt>
                <c:pt idx="244">
                  <c:v>1.3198757763975166E-2</c:v>
                </c:pt>
                <c:pt idx="245">
                  <c:v>1.0069713400464808E-2</c:v>
                </c:pt>
                <c:pt idx="246">
                  <c:v>1.1636927851047307E-2</c:v>
                </c:pt>
                <c:pt idx="247">
                  <c:v>1.3986013986014179E-2</c:v>
                </c:pt>
                <c:pt idx="248">
                  <c:v>1.552795031055898E-2</c:v>
                </c:pt>
                <c:pt idx="249">
                  <c:v>1.3942680092951187E-2</c:v>
                </c:pt>
                <c:pt idx="250">
                  <c:v>2.0995334370140117E-2</c:v>
                </c:pt>
                <c:pt idx="251">
                  <c:v>1.8691588785046731E-2</c:v>
                </c:pt>
                <c:pt idx="252">
                  <c:v>1.698841698841691E-2</c:v>
                </c:pt>
                <c:pt idx="253">
                  <c:v>2.1588280647648617E-2</c:v>
                </c:pt>
                <c:pt idx="254">
                  <c:v>2.3094688221708903E-2</c:v>
                </c:pt>
                <c:pt idx="255">
                  <c:v>2.223926380368102E-2</c:v>
                </c:pt>
                <c:pt idx="256">
                  <c:v>2.2222222222222365E-2</c:v>
                </c:pt>
                <c:pt idx="257">
                  <c:v>2.4539877300613355E-2</c:v>
                </c:pt>
                <c:pt idx="258">
                  <c:v>2.9907975460122804E-2</c:v>
                </c:pt>
                <c:pt idx="259">
                  <c:v>2.8352490421455823E-2</c:v>
                </c:pt>
                <c:pt idx="260">
                  <c:v>2.2171253822629744E-2</c:v>
                </c:pt>
                <c:pt idx="261">
                  <c:v>2.4446142093200729E-2</c:v>
                </c:pt>
                <c:pt idx="262">
                  <c:v>1.6755521706016685E-2</c:v>
                </c:pt>
                <c:pt idx="263">
                  <c:v>1.9877675840978437E-2</c:v>
                </c:pt>
                <c:pt idx="264">
                  <c:v>1.4426727410782103E-2</c:v>
                </c:pt>
                <c:pt idx="265">
                  <c:v>1.5094339622641506E-2</c:v>
                </c:pt>
                <c:pt idx="266">
                  <c:v>1.8811136192625977E-2</c:v>
                </c:pt>
                <c:pt idx="267">
                  <c:v>2.0255063765941328E-2</c:v>
                </c:pt>
                <c:pt idx="268">
                  <c:v>2.398800599700146E-2</c:v>
                </c:pt>
                <c:pt idx="269">
                  <c:v>2.0209580838323582E-2</c:v>
                </c:pt>
                <c:pt idx="270">
                  <c:v>2.010424422933732E-2</c:v>
                </c:pt>
                <c:pt idx="271">
                  <c:v>1.9374068554396606E-2</c:v>
                </c:pt>
                <c:pt idx="272">
                  <c:v>1.8698578908002972E-2</c:v>
                </c:pt>
                <c:pt idx="273">
                  <c:v>1.8642803877703118E-2</c:v>
                </c:pt>
                <c:pt idx="274">
                  <c:v>2.1722846441947663E-2</c:v>
                </c:pt>
                <c:pt idx="275">
                  <c:v>2.2488755622188883E-2</c:v>
                </c:pt>
                <c:pt idx="276">
                  <c:v>2.3952095808383422E-2</c:v>
                </c:pt>
                <c:pt idx="277">
                  <c:v>2.1561338289962872E-2</c:v>
                </c:pt>
                <c:pt idx="278">
                  <c:v>8.8626292466764678E-3</c:v>
                </c:pt>
                <c:pt idx="279">
                  <c:v>-2.2058823529412797E-3</c:v>
                </c:pt>
                <c:pt idx="280">
                  <c:v>-3.6603221083455484E-3</c:v>
                </c:pt>
                <c:pt idx="281">
                  <c:v>6.6030814380042546E-3</c:v>
                </c:pt>
                <c:pt idx="282">
                  <c:v>1.4598540145984717E-3</c:v>
                </c:pt>
                <c:pt idx="283">
                  <c:v>1.4619883040933868E-3</c:v>
                </c:pt>
                <c:pt idx="284">
                  <c:v>5.1395007342145416E-3</c:v>
                </c:pt>
                <c:pt idx="285">
                  <c:v>6.5885797950220315E-3</c:v>
                </c:pt>
                <c:pt idx="286">
                  <c:v>9.5307917888560745E-3</c:v>
                </c:pt>
                <c:pt idx="287">
                  <c:v>7.3313782991202281E-3</c:v>
                </c:pt>
                <c:pt idx="288">
                  <c:v>1.0233918128654818E-2</c:v>
                </c:pt>
                <c:pt idx="289">
                  <c:v>1.0917030567685559E-2</c:v>
                </c:pt>
                <c:pt idx="290">
                  <c:v>2.196193265007329E-2</c:v>
                </c:pt>
                <c:pt idx="291">
                  <c:v>3.3898305084745894E-2</c:v>
                </c:pt>
                <c:pt idx="292">
                  <c:v>3.6002939015429947E-2</c:v>
                </c:pt>
                <c:pt idx="293">
                  <c:v>3.0612244897959329E-2</c:v>
                </c:pt>
                <c:pt idx="294">
                  <c:v>3.7172011661807725E-2</c:v>
                </c:pt>
                <c:pt idx="295">
                  <c:v>4.0875912408758985E-2</c:v>
                </c:pt>
                <c:pt idx="296">
                  <c:v>4.3827611395178989E-2</c:v>
                </c:pt>
                <c:pt idx="297">
                  <c:v>4.6545454545454668E-2</c:v>
                </c:pt>
                <c:pt idx="298">
                  <c:v>4.7204066811910028E-2</c:v>
                </c:pt>
                <c:pt idx="299">
                  <c:v>4.8034934497816595E-2</c:v>
                </c:pt>
                <c:pt idx="300">
                  <c:v>5.137481910274988E-2</c:v>
                </c:pt>
                <c:pt idx="301">
                  <c:v>5.6875449964002955E-2</c:v>
                </c:pt>
                <c:pt idx="302">
                  <c:v>6.6618911174785245E-2</c:v>
                </c:pt>
                <c:pt idx="303">
                  <c:v>6.7712045616536098E-2</c:v>
                </c:pt>
                <c:pt idx="304">
                  <c:v>7.7304964539007148E-2</c:v>
                </c:pt>
                <c:pt idx="305">
                  <c:v>8.1329561527581307E-2</c:v>
                </c:pt>
                <c:pt idx="306">
                  <c:v>7.5895994378074372E-2</c:v>
                </c:pt>
                <c:pt idx="307">
                  <c:v>7.0126227208976211E-2</c:v>
                </c:pt>
                <c:pt idx="308">
                  <c:v>6.8579426172148183E-2</c:v>
                </c:pt>
                <c:pt idx="309">
                  <c:v>6.8797776233495478E-2</c:v>
                </c:pt>
                <c:pt idx="310">
                  <c:v>6.7961165048543881E-2</c:v>
                </c:pt>
                <c:pt idx="311">
                  <c:v>6.3194444444444331E-2</c:v>
                </c:pt>
                <c:pt idx="312">
                  <c:v>5.9187887130075723E-2</c:v>
                </c:pt>
                <c:pt idx="313">
                  <c:v>5.2452316076294192E-2</c:v>
                </c:pt>
                <c:pt idx="314">
                  <c:v>4.2981867024848963E-2</c:v>
                </c:pt>
                <c:pt idx="315">
                  <c:v>4.4058744993324295E-2</c:v>
                </c:pt>
                <c:pt idx="316">
                  <c:v>3.3574720210664877E-2</c:v>
                </c:pt>
                <c:pt idx="317">
                  <c:v>2.8122956180510084E-2</c:v>
                </c:pt>
                <c:pt idx="318">
                  <c:v>3.2658393207054104E-2</c:v>
                </c:pt>
                <c:pt idx="319">
                  <c:v>3.997378768020976E-2</c:v>
                </c:pt>
                <c:pt idx="320">
                  <c:v>3.7982973149967236E-2</c:v>
                </c:pt>
                <c:pt idx="321">
                  <c:v>3.1209362808842567E-2</c:v>
                </c:pt>
                <c:pt idx="322">
                  <c:v>3.1168831168831179E-2</c:v>
                </c:pt>
                <c:pt idx="323">
                  <c:v>3.3964728935336419E-2</c:v>
                </c:pt>
                <c:pt idx="324">
                  <c:v>2.8589993502274202E-2</c:v>
                </c:pt>
              </c:numCache>
            </c:numRef>
          </c:val>
          <c:smooth val="0"/>
          <c:extLst>
            <c:ext xmlns:c16="http://schemas.microsoft.com/office/drawing/2014/chart" uri="{C3380CC4-5D6E-409C-BE32-E72D297353CC}">
              <c16:uniqueId val="{00000000-90C0-484F-855A-603E4D9E0ED6}"/>
            </c:ext>
          </c:extLst>
        </c:ser>
        <c:ser>
          <c:idx val="2"/>
          <c:order val="1"/>
          <c:tx>
            <c:v>2 années</c:v>
          </c:tx>
          <c:spPr>
            <a:ln w="25400" cap="rnd">
              <a:solidFill>
                <a:srgbClr val="026028"/>
              </a:solidFill>
              <a:round/>
            </a:ln>
            <a:effectLst/>
          </c:spPr>
          <c:marker>
            <c:symbol val="none"/>
          </c:marker>
          <c:cat>
            <c:numRef>
              <c:f>'IPC2024'!$A$27:$A$351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'IPC2024'!$D$27:$D$352</c:f>
              <c:numCache>
                <c:formatCode>0.0%</c:formatCode>
                <c:ptCount val="326"/>
                <c:pt idx="0">
                  <c:v>1.8874985248838128E-2</c:v>
                </c:pt>
                <c:pt idx="1">
                  <c:v>1.7660151478894326E-2</c:v>
                </c:pt>
                <c:pt idx="2">
                  <c:v>1.7056374900020321E-2</c:v>
                </c:pt>
                <c:pt idx="3">
                  <c:v>1.5311352668304856E-2</c:v>
                </c:pt>
                <c:pt idx="4">
                  <c:v>1.471499557013134E-2</c:v>
                </c:pt>
                <c:pt idx="5">
                  <c:v>1.5838089434171643E-2</c:v>
                </c:pt>
                <c:pt idx="6">
                  <c:v>1.4681756572832549E-2</c:v>
                </c:pt>
                <c:pt idx="7">
                  <c:v>1.63991709955571E-2</c:v>
                </c:pt>
                <c:pt idx="8">
                  <c:v>1.5820191073329326E-2</c:v>
                </c:pt>
                <c:pt idx="9">
                  <c:v>1.63991709955571E-2</c:v>
                </c:pt>
                <c:pt idx="10">
                  <c:v>1.4105068969231915E-2</c:v>
                </c:pt>
                <c:pt idx="11">
                  <c:v>1.4698357278771335E-2</c:v>
                </c:pt>
                <c:pt idx="12">
                  <c:v>1.634371422985903E-2</c:v>
                </c:pt>
                <c:pt idx="13">
                  <c:v>1.6325311902677608E-2</c:v>
                </c:pt>
                <c:pt idx="14">
                  <c:v>1.4582934546726101E-2</c:v>
                </c:pt>
                <c:pt idx="15">
                  <c:v>1.288207678170239E-2</c:v>
                </c:pt>
                <c:pt idx="16">
                  <c:v>1.2838929262305454E-2</c:v>
                </c:pt>
                <c:pt idx="17">
                  <c:v>1.3393453765531138E-2</c:v>
                </c:pt>
                <c:pt idx="18">
                  <c:v>1.3393453765531138E-2</c:v>
                </c:pt>
                <c:pt idx="19">
                  <c:v>1.3393453765531138E-2</c:v>
                </c:pt>
                <c:pt idx="20">
                  <c:v>1.1715880852437577E-2</c:v>
                </c:pt>
                <c:pt idx="21">
                  <c:v>1.2796069828151735E-2</c:v>
                </c:pt>
                <c:pt idx="22">
                  <c:v>1.0535361496019302E-2</c:v>
                </c:pt>
                <c:pt idx="23">
                  <c:v>8.8791975397943812E-3</c:v>
                </c:pt>
                <c:pt idx="24">
                  <c:v>8.8595307754617547E-3</c:v>
                </c:pt>
                <c:pt idx="25">
                  <c:v>8.2897245838831068E-3</c:v>
                </c:pt>
                <c:pt idx="26">
                  <c:v>9.9285391066021855E-3</c:v>
                </c:pt>
                <c:pt idx="27">
                  <c:v>1.2669191470022767E-2</c:v>
                </c:pt>
                <c:pt idx="28">
                  <c:v>1.3201891574281088E-2</c:v>
                </c:pt>
                <c:pt idx="29">
                  <c:v>1.3172905784878619E-2</c:v>
                </c:pt>
                <c:pt idx="30">
                  <c:v>1.4262925364008083E-2</c:v>
                </c:pt>
                <c:pt idx="31">
                  <c:v>1.4791271396887407E-2</c:v>
                </c:pt>
                <c:pt idx="32">
                  <c:v>1.6421459229121638E-2</c:v>
                </c:pt>
                <c:pt idx="33">
                  <c:v>1.6964274466334972E-2</c:v>
                </c:pt>
                <c:pt idx="34">
                  <c:v>1.6982863005276405E-2</c:v>
                </c:pt>
                <c:pt idx="35">
                  <c:v>1.8088613421622046E-2</c:v>
                </c:pt>
                <c:pt idx="36">
                  <c:v>1.4200601600111717E-2</c:v>
                </c:pt>
                <c:pt idx="37">
                  <c:v>1.689032548546443E-2</c:v>
                </c:pt>
                <c:pt idx="38">
                  <c:v>2.0105244134578149E-2</c:v>
                </c:pt>
                <c:pt idx="39">
                  <c:v>1.904933073013626E-2</c:v>
                </c:pt>
                <c:pt idx="40">
                  <c:v>1.9524619157871737E-2</c:v>
                </c:pt>
                <c:pt idx="41">
                  <c:v>2.2182844726185147E-2</c:v>
                </c:pt>
                <c:pt idx="42">
                  <c:v>2.3787108613737118E-2</c:v>
                </c:pt>
                <c:pt idx="43">
                  <c:v>2.3252633448825444E-2</c:v>
                </c:pt>
                <c:pt idx="44">
                  <c:v>2.6512576725408854E-2</c:v>
                </c:pt>
                <c:pt idx="45">
                  <c:v>2.5334113188536289E-2</c:v>
                </c:pt>
                <c:pt idx="46">
                  <c:v>2.6929964914077287E-2</c:v>
                </c:pt>
                <c:pt idx="47">
                  <c:v>2.914803289104384E-2</c:v>
                </c:pt>
                <c:pt idx="48">
                  <c:v>2.5894252052053757E-2</c:v>
                </c:pt>
                <c:pt idx="49">
                  <c:v>2.7992489735195081E-2</c:v>
                </c:pt>
                <c:pt idx="50">
                  <c:v>2.7343556269613156E-2</c:v>
                </c:pt>
                <c:pt idx="51">
                  <c:v>2.8249627910118535E-2</c:v>
                </c:pt>
                <c:pt idx="52">
                  <c:v>3.1332230875330991E-2</c:v>
                </c:pt>
                <c:pt idx="53">
                  <c:v>3.074377192319222E-2</c:v>
                </c:pt>
                <c:pt idx="54">
                  <c:v>2.8070053241336046E-2</c:v>
                </c:pt>
                <c:pt idx="55">
                  <c:v>2.6967564931445143E-2</c:v>
                </c:pt>
                <c:pt idx="56">
                  <c:v>2.6361926134637725E-2</c:v>
                </c:pt>
                <c:pt idx="57">
                  <c:v>2.3209840551533301E-2</c:v>
                </c:pt>
                <c:pt idx="58">
                  <c:v>1.904933073013626E-2</c:v>
                </c:pt>
                <c:pt idx="59">
                  <c:v>1.9552709175754357E-2</c:v>
                </c:pt>
                <c:pt idx="60">
                  <c:v>2.1689907643057227E-2</c:v>
                </c:pt>
                <c:pt idx="61">
                  <c:v>2.1553067393236924E-2</c:v>
                </c:pt>
                <c:pt idx="62">
                  <c:v>2.1395587002254191E-2</c:v>
                </c:pt>
                <c:pt idx="63">
                  <c:v>2.6114054532951458E-2</c:v>
                </c:pt>
                <c:pt idx="64">
                  <c:v>2.4977832652429921E-2</c:v>
                </c:pt>
                <c:pt idx="65">
                  <c:v>2.2777247708082093E-2</c:v>
                </c:pt>
                <c:pt idx="66">
                  <c:v>2.4236565836962765E-2</c:v>
                </c:pt>
                <c:pt idx="67">
                  <c:v>2.68088761447145E-2</c:v>
                </c:pt>
                <c:pt idx="68">
                  <c:v>2.4669688662489753E-2</c:v>
                </c:pt>
                <c:pt idx="69">
                  <c:v>2.5125679299515813E-2</c:v>
                </c:pt>
                <c:pt idx="70">
                  <c:v>2.5048602594608393E-2</c:v>
                </c:pt>
                <c:pt idx="71">
                  <c:v>2.2497702290447563E-2</c:v>
                </c:pt>
                <c:pt idx="72">
                  <c:v>2.916958328190411E-2</c:v>
                </c:pt>
                <c:pt idx="73">
                  <c:v>3.0525822614057674E-2</c:v>
                </c:pt>
                <c:pt idx="74">
                  <c:v>3.0432902737623335E-2</c:v>
                </c:pt>
                <c:pt idx="75">
                  <c:v>2.3247167025727045E-2</c:v>
                </c:pt>
                <c:pt idx="76">
                  <c:v>1.9585088423470953E-2</c:v>
                </c:pt>
                <c:pt idx="77">
                  <c:v>1.9068450392618619E-2</c:v>
                </c:pt>
                <c:pt idx="78">
                  <c:v>2.1118468557526526E-2</c:v>
                </c:pt>
                <c:pt idx="79">
                  <c:v>2.2610242133860536E-2</c:v>
                </c:pt>
                <c:pt idx="80">
                  <c:v>2.2564885585880878E-2</c:v>
                </c:pt>
                <c:pt idx="81">
                  <c:v>2.3674897424332597E-2</c:v>
                </c:pt>
                <c:pt idx="82">
                  <c:v>2.9902708258098709E-2</c:v>
                </c:pt>
                <c:pt idx="83">
                  <c:v>2.9343603768986037E-2</c:v>
                </c:pt>
                <c:pt idx="84">
                  <c:v>2.8786488706117552E-2</c:v>
                </c:pt>
                <c:pt idx="85">
                  <c:v>2.6631134712809423E-2</c:v>
                </c:pt>
                <c:pt idx="86">
                  <c:v>2.4966398127368894E-2</c:v>
                </c:pt>
                <c:pt idx="87">
                  <c:v>2.2854415730261479E-2</c:v>
                </c:pt>
                <c:pt idx="88">
                  <c:v>2.6235586225358931E-2</c:v>
                </c:pt>
                <c:pt idx="89">
                  <c:v>2.5695886728640538E-2</c:v>
                </c:pt>
                <c:pt idx="90">
                  <c:v>2.2142905567995808E-2</c:v>
                </c:pt>
                <c:pt idx="91">
                  <c:v>1.9142841226192697E-2</c:v>
                </c:pt>
                <c:pt idx="92">
                  <c:v>2.0114842249440823E-2</c:v>
                </c:pt>
                <c:pt idx="93">
                  <c:v>1.9571327421286755E-2</c:v>
                </c:pt>
                <c:pt idx="94">
                  <c:v>1.9997102285075563E-2</c:v>
                </c:pt>
                <c:pt idx="95">
                  <c:v>2.1044634866523859E-2</c:v>
                </c:pt>
                <c:pt idx="96">
                  <c:v>1.6047706151866903E-2</c:v>
                </c:pt>
                <c:pt idx="97">
                  <c:v>1.4006960889084707E-2</c:v>
                </c:pt>
                <c:pt idx="98">
                  <c:v>1.5400328615313041E-2</c:v>
                </c:pt>
                <c:pt idx="99">
                  <c:v>2.0301732332156597E-2</c:v>
                </c:pt>
                <c:pt idx="100">
                  <c:v>2.0282122628882293E-2</c:v>
                </c:pt>
                <c:pt idx="101">
                  <c:v>2.1237890634837608E-2</c:v>
                </c:pt>
                <c:pt idx="102">
                  <c:v>2.1694498919714755E-2</c:v>
                </c:pt>
                <c:pt idx="103">
                  <c:v>2.2107428661001238E-2</c:v>
                </c:pt>
                <c:pt idx="104">
                  <c:v>2.5381100641069798E-2</c:v>
                </c:pt>
                <c:pt idx="105">
                  <c:v>2.4505195175521965E-2</c:v>
                </c:pt>
                <c:pt idx="106">
                  <c:v>2.2065006160871814E-2</c:v>
                </c:pt>
                <c:pt idx="107">
                  <c:v>2.1095323128418109E-2</c:v>
                </c:pt>
                <c:pt idx="108">
                  <c:v>2.3442551558588987E-2</c:v>
                </c:pt>
                <c:pt idx="109">
                  <c:v>2.1507836910498401E-2</c:v>
                </c:pt>
                <c:pt idx="110">
                  <c:v>2.2367743846294585E-2</c:v>
                </c:pt>
                <c:pt idx="111">
                  <c:v>2.4202789718354101E-2</c:v>
                </c:pt>
                <c:pt idx="112">
                  <c:v>2.2135952191245867E-2</c:v>
                </c:pt>
                <c:pt idx="113">
                  <c:v>2.0717831028928213E-2</c:v>
                </c:pt>
                <c:pt idx="114">
                  <c:v>2.1669968145058061E-2</c:v>
                </c:pt>
                <c:pt idx="115">
                  <c:v>2.3577023806280017E-2</c:v>
                </c:pt>
                <c:pt idx="116">
                  <c:v>1.9803902718557032E-2</c:v>
                </c:pt>
                <c:pt idx="117">
                  <c:v>1.7900620396609446E-2</c:v>
                </c:pt>
                <c:pt idx="118">
                  <c:v>1.6902605508958946E-2</c:v>
                </c:pt>
                <c:pt idx="119">
                  <c:v>1.8798637679017682E-2</c:v>
                </c:pt>
                <c:pt idx="120">
                  <c:v>1.9282282917595595E-2</c:v>
                </c:pt>
                <c:pt idx="121">
                  <c:v>2.1064797512388989E-2</c:v>
                </c:pt>
                <c:pt idx="122">
                  <c:v>2.2328333302191306E-2</c:v>
                </c:pt>
                <c:pt idx="123">
                  <c:v>2.3183422069082527E-2</c:v>
                </c:pt>
                <c:pt idx="124">
                  <c:v>2.4992285156236305E-2</c:v>
                </c:pt>
                <c:pt idx="125">
                  <c:v>2.3119096074403656E-2</c:v>
                </c:pt>
                <c:pt idx="126">
                  <c:v>2.2619985129827214E-2</c:v>
                </c:pt>
                <c:pt idx="127">
                  <c:v>1.9347716651124225E-2</c:v>
                </c:pt>
                <c:pt idx="128">
                  <c:v>1.6015660744571836E-2</c:v>
                </c:pt>
                <c:pt idx="129">
                  <c:v>1.7000988295795327E-2</c:v>
                </c:pt>
                <c:pt idx="130">
                  <c:v>1.9312128096531378E-2</c:v>
                </c:pt>
                <c:pt idx="131">
                  <c:v>2.0241242701229956E-2</c:v>
                </c:pt>
                <c:pt idx="132">
                  <c:v>1.6499738828700927E-2</c:v>
                </c:pt>
                <c:pt idx="133">
                  <c:v>1.9258990094710438E-2</c:v>
                </c:pt>
                <c:pt idx="134">
                  <c:v>1.824968083619849E-2</c:v>
                </c:pt>
                <c:pt idx="135">
                  <c:v>1.9498548001560145E-2</c:v>
                </c:pt>
                <c:pt idx="136">
                  <c:v>2.20896606387746E-2</c:v>
                </c:pt>
                <c:pt idx="137">
                  <c:v>2.6587199676098017E-2</c:v>
                </c:pt>
                <c:pt idx="138">
                  <c:v>2.7895589574006063E-2</c:v>
                </c:pt>
                <c:pt idx="139">
                  <c:v>2.6071788481876634E-2</c:v>
                </c:pt>
                <c:pt idx="140">
                  <c:v>2.9331729581775656E-2</c:v>
                </c:pt>
                <c:pt idx="141">
                  <c:v>2.4918882446962387E-2</c:v>
                </c:pt>
                <c:pt idx="142">
                  <c:v>2.2189705911674018E-2</c:v>
                </c:pt>
                <c:pt idx="143">
                  <c:v>1.7668410886148678E-2</c:v>
                </c:pt>
                <c:pt idx="144">
                  <c:v>1.6320207497710904E-2</c:v>
                </c:pt>
                <c:pt idx="145">
                  <c:v>1.6202674956143692E-2</c:v>
                </c:pt>
                <c:pt idx="146">
                  <c:v>1.2967230595850143E-2</c:v>
                </c:pt>
                <c:pt idx="147">
                  <c:v>1.0252106652797632E-2</c:v>
                </c:pt>
                <c:pt idx="148">
                  <c:v>1.1530314505327821E-2</c:v>
                </c:pt>
                <c:pt idx="149">
                  <c:v>1.419769353555167E-2</c:v>
                </c:pt>
                <c:pt idx="150">
                  <c:v>1.1981789785341368E-2</c:v>
                </c:pt>
                <c:pt idx="151">
                  <c:v>1.3339851398094904E-2</c:v>
                </c:pt>
                <c:pt idx="152">
                  <c:v>1.2433870124971991E-2</c:v>
                </c:pt>
                <c:pt idx="153">
                  <c:v>1.3351725922498892E-2</c:v>
                </c:pt>
                <c:pt idx="154">
                  <c:v>1.4638170296181974E-2</c:v>
                </c:pt>
                <c:pt idx="155">
                  <c:v>1.2422836565829209E-2</c:v>
                </c:pt>
                <c:pt idx="156">
                  <c:v>1.4651168940968518E-2</c:v>
                </c:pt>
                <c:pt idx="157">
                  <c:v>1.5038437845104502E-2</c:v>
                </c:pt>
                <c:pt idx="158">
                  <c:v>1.3233923639654588E-2</c:v>
                </c:pt>
                <c:pt idx="159">
                  <c:v>1.0953229243599427E-2</c:v>
                </c:pt>
                <c:pt idx="160">
                  <c:v>7.3897984065960376E-3</c:v>
                </c:pt>
                <c:pt idx="161">
                  <c:v>3.4602179519283016E-3</c:v>
                </c:pt>
                <c:pt idx="162">
                  <c:v>4.3085076726996352E-3</c:v>
                </c:pt>
                <c:pt idx="163">
                  <c:v>4.7465207375718688E-3</c:v>
                </c:pt>
                <c:pt idx="164">
                  <c:v>5.1724482998374288E-3</c:v>
                </c:pt>
                <c:pt idx="165">
                  <c:v>1.2584569760486941E-2</c:v>
                </c:pt>
                <c:pt idx="166">
                  <c:v>1.4789841512250934E-2</c:v>
                </c:pt>
                <c:pt idx="167">
                  <c:v>1.8366204461889302E-2</c:v>
                </c:pt>
                <c:pt idx="168">
                  <c:v>2.1018058658217154E-2</c:v>
                </c:pt>
                <c:pt idx="169">
                  <c:v>1.8717619731884572E-2</c:v>
                </c:pt>
                <c:pt idx="170">
                  <c:v>2.3410191981998896E-2</c:v>
                </c:pt>
                <c:pt idx="171">
                  <c:v>2.5572924958227716E-2</c:v>
                </c:pt>
                <c:pt idx="172">
                  <c:v>2.5396769699175037E-2</c:v>
                </c:pt>
                <c:pt idx="173">
                  <c:v>2.021275101884612E-2</c:v>
                </c:pt>
                <c:pt idx="174">
                  <c:v>2.2842850989535535E-2</c:v>
                </c:pt>
                <c:pt idx="175">
                  <c:v>2.4120606454606897E-2</c:v>
                </c:pt>
                <c:pt idx="176">
                  <c:v>2.5396769699175037E-2</c:v>
                </c:pt>
                <c:pt idx="177">
                  <c:v>2.6694317526150702E-2</c:v>
                </c:pt>
                <c:pt idx="178">
                  <c:v>2.4440904428687293E-2</c:v>
                </c:pt>
                <c:pt idx="179">
                  <c:v>2.3248907903708593E-2</c:v>
                </c:pt>
                <c:pt idx="180">
                  <c:v>2.4037765376581754E-2</c:v>
                </c:pt>
                <c:pt idx="181">
                  <c:v>2.3935010913483046E-2</c:v>
                </c:pt>
                <c:pt idx="182">
                  <c:v>2.6044914265435759E-2</c:v>
                </c:pt>
                <c:pt idx="183">
                  <c:v>2.6376283758577923E-2</c:v>
                </c:pt>
                <c:pt idx="184">
                  <c:v>2.4632140436664729E-2</c:v>
                </c:pt>
                <c:pt idx="185">
                  <c:v>2.2971945210848776E-2</c:v>
                </c:pt>
                <c:pt idx="186">
                  <c:v>1.9921431301155312E-2</c:v>
                </c:pt>
                <c:pt idx="187">
                  <c:v>2.1617247057752476E-2</c:v>
                </c:pt>
                <c:pt idx="188">
                  <c:v>2.158065352226779E-2</c:v>
                </c:pt>
                <c:pt idx="189">
                  <c:v>2.023813901786875E-2</c:v>
                </c:pt>
                <c:pt idx="190">
                  <c:v>1.8551328363297648E-2</c:v>
                </c:pt>
                <c:pt idx="191">
                  <c:v>1.5622647296783976E-2</c:v>
                </c:pt>
                <c:pt idx="192">
                  <c:v>1.4746951319502211E-2</c:v>
                </c:pt>
                <c:pt idx="193">
                  <c:v>1.9288988627367942E-2</c:v>
                </c:pt>
                <c:pt idx="194">
                  <c:v>1.4550754191637649E-2</c:v>
                </c:pt>
                <c:pt idx="195">
                  <c:v>1.2031131777152204E-2</c:v>
                </c:pt>
                <c:pt idx="196">
                  <c:v>9.9012315629869452E-3</c:v>
                </c:pt>
                <c:pt idx="197">
                  <c:v>1.3267578336960462E-2</c:v>
                </c:pt>
                <c:pt idx="198">
                  <c:v>1.2834306949233154E-2</c:v>
                </c:pt>
                <c:pt idx="199">
                  <c:v>1.157063296126748E-2</c:v>
                </c:pt>
                <c:pt idx="200">
                  <c:v>1.1132068377564863E-2</c:v>
                </c:pt>
                <c:pt idx="201">
                  <c:v>9.0648742919363645E-3</c:v>
                </c:pt>
                <c:pt idx="202">
                  <c:v>8.6474741192517079E-3</c:v>
                </c:pt>
                <c:pt idx="203">
                  <c:v>1.0345816483243286E-2</c:v>
                </c:pt>
                <c:pt idx="204">
                  <c:v>9.8930685681553054E-3</c:v>
                </c:pt>
                <c:pt idx="205">
                  <c:v>1.1892974943137791E-2</c:v>
                </c:pt>
                <c:pt idx="206">
                  <c:v>1.2656147611314061E-2</c:v>
                </c:pt>
                <c:pt idx="207">
                  <c:v>1.2200532585781465E-2</c:v>
                </c:pt>
                <c:pt idx="208">
                  <c:v>1.5038437845104502E-2</c:v>
                </c:pt>
                <c:pt idx="209">
                  <c:v>1.7527317621135463E-2</c:v>
                </c:pt>
                <c:pt idx="210">
                  <c:v>1.7137110341849615E-2</c:v>
                </c:pt>
                <c:pt idx="211">
                  <c:v>1.5883706156121669E-2</c:v>
                </c:pt>
                <c:pt idx="212">
                  <c:v>1.5454351994025783E-2</c:v>
                </c:pt>
                <c:pt idx="213">
                  <c:v>1.5026222521316024E-2</c:v>
                </c:pt>
                <c:pt idx="214">
                  <c:v>1.4254435072781568E-2</c:v>
                </c:pt>
                <c:pt idx="215">
                  <c:v>1.3522433285162894E-2</c:v>
                </c:pt>
                <c:pt idx="216">
                  <c:v>1.2290506351706254E-2</c:v>
                </c:pt>
                <c:pt idx="217">
                  <c:v>1.0942575013808575E-2</c:v>
                </c:pt>
                <c:pt idx="218">
                  <c:v>1.3738017489799859E-2</c:v>
                </c:pt>
                <c:pt idx="219">
                  <c:v>1.4162145505201229E-2</c:v>
                </c:pt>
                <c:pt idx="220">
                  <c:v>1.5729942983454093E-2</c:v>
                </c:pt>
                <c:pt idx="221">
                  <c:v>1.6929860641044625E-2</c:v>
                </c:pt>
                <c:pt idx="222">
                  <c:v>1.6916222095990641E-2</c:v>
                </c:pt>
                <c:pt idx="223">
                  <c:v>1.6916222095990641E-2</c:v>
                </c:pt>
                <c:pt idx="224">
                  <c:v>1.5292637769126927E-2</c:v>
                </c:pt>
                <c:pt idx="225">
                  <c:v>1.6929860641044625E-2</c:v>
                </c:pt>
                <c:pt idx="226">
                  <c:v>1.653004546512693E-2</c:v>
                </c:pt>
                <c:pt idx="227">
                  <c:v>1.5366852497546546E-2</c:v>
                </c:pt>
                <c:pt idx="228">
                  <c:v>1.4917171171094479E-2</c:v>
                </c:pt>
                <c:pt idx="229">
                  <c:v>1.2014848301603376E-2</c:v>
                </c:pt>
                <c:pt idx="230">
                  <c:v>1.2343688472320924E-2</c:v>
                </c:pt>
                <c:pt idx="231">
                  <c:v>1.2304491438510645E-2</c:v>
                </c:pt>
                <c:pt idx="232">
                  <c:v>1.1853436416832785E-2</c:v>
                </c:pt>
                <c:pt idx="233">
                  <c:v>1.2628756068657321E-2</c:v>
                </c:pt>
                <c:pt idx="234">
                  <c:v>1.2648724062429562E-2</c:v>
                </c:pt>
                <c:pt idx="235">
                  <c:v>1.1862811080972202E-2</c:v>
                </c:pt>
                <c:pt idx="236">
                  <c:v>1.1853436416832785E-2</c:v>
                </c:pt>
                <c:pt idx="237">
                  <c:v>1.2628756068657321E-2</c:v>
                </c:pt>
                <c:pt idx="238">
                  <c:v>1.2678794735929477E-2</c:v>
                </c:pt>
                <c:pt idx="239">
                  <c:v>1.5541875653003023E-2</c:v>
                </c:pt>
                <c:pt idx="240">
                  <c:v>2.0702832328179488E-2</c:v>
                </c:pt>
                <c:pt idx="241">
                  <c:v>1.7000624941979181E-2</c:v>
                </c:pt>
                <c:pt idx="242">
                  <c:v>1.4151646917446081E-2</c:v>
                </c:pt>
                <c:pt idx="243">
                  <c:v>1.6504061542076176E-2</c:v>
                </c:pt>
                <c:pt idx="244">
                  <c:v>1.4085200723411129E-2</c:v>
                </c:pt>
                <c:pt idx="245">
                  <c:v>1.2500485286008445E-2</c:v>
                </c:pt>
                <c:pt idx="246">
                  <c:v>1.2102724325741887E-2</c:v>
                </c:pt>
                <c:pt idx="247">
                  <c:v>1.2490726151122233E-2</c:v>
                </c:pt>
                <c:pt idx="248">
                  <c:v>1.4451051687883743E-2</c:v>
                </c:pt>
                <c:pt idx="249">
                  <c:v>1.4439771654515487E-2</c:v>
                </c:pt>
                <c:pt idx="250">
                  <c:v>1.6388137759142829E-2</c:v>
                </c:pt>
                <c:pt idx="251">
                  <c:v>1.6854018461676779E-2</c:v>
                </c:pt>
                <c:pt idx="252">
                  <c:v>1.9138623114161257E-2</c:v>
                </c:pt>
                <c:pt idx="253">
                  <c:v>2.1022150256264638E-2</c:v>
                </c:pt>
                <c:pt idx="254">
                  <c:v>1.9359132709676485E-2</c:v>
                </c:pt>
                <c:pt idx="255">
                  <c:v>1.9299348248887904E-2</c:v>
                </c:pt>
                <c:pt idx="256">
                  <c:v>1.7700489198214653E-2</c:v>
                </c:pt>
                <c:pt idx="257">
                  <c:v>1.7279067037348383E-2</c:v>
                </c:pt>
                <c:pt idx="258">
                  <c:v>2.0731571111509473E-2</c:v>
                </c:pt>
                <c:pt idx="259">
                  <c:v>2.1143987268711584E-2</c:v>
                </c:pt>
                <c:pt idx="260">
                  <c:v>1.8844187430477222E-2</c:v>
                </c:pt>
                <c:pt idx="261">
                  <c:v>1.9180880376424847E-2</c:v>
                </c:pt>
                <c:pt idx="262">
                  <c:v>1.8873222661642375E-2</c:v>
                </c:pt>
                <c:pt idx="263">
                  <c:v>1.9284459789732811E-2</c:v>
                </c:pt>
                <c:pt idx="264">
                  <c:v>1.5706764602969381E-2</c:v>
                </c:pt>
                <c:pt idx="265">
                  <c:v>1.8336133656394749E-2</c:v>
                </c:pt>
                <c:pt idx="266">
                  <c:v>2.0950665673812097E-2</c:v>
                </c:pt>
                <c:pt idx="267">
                  <c:v>2.1246681892320041E-2</c:v>
                </c:pt>
                <c:pt idx="268">
                  <c:v>2.3104733162327307E-2</c:v>
                </c:pt>
                <c:pt idx="269">
                  <c:v>2.2372436430582843E-2</c:v>
                </c:pt>
                <c:pt idx="270">
                  <c:v>2.4994388732209272E-2</c:v>
                </c:pt>
                <c:pt idx="271">
                  <c:v>2.3853437787345388E-2</c:v>
                </c:pt>
                <c:pt idx="272">
                  <c:v>2.0433439117772512E-2</c:v>
                </c:pt>
                <c:pt idx="273">
                  <c:v>2.1540351921309986E-2</c:v>
                </c:pt>
                <c:pt idx="274">
                  <c:v>1.9236157999233505E-2</c:v>
                </c:pt>
                <c:pt idx="275">
                  <c:v>2.1182381192259125E-2</c:v>
                </c:pt>
                <c:pt idx="276">
                  <c:v>1.9178283508979543E-2</c:v>
                </c:pt>
                <c:pt idx="277">
                  <c:v>1.8322705273466688E-2</c:v>
                </c:pt>
                <c:pt idx="278">
                  <c:v>1.3824679895437564E-2</c:v>
                </c:pt>
                <c:pt idx="279">
                  <c:v>8.9620910248715546E-3</c:v>
                </c:pt>
                <c:pt idx="280">
                  <c:v>1.0069245180730046E-2</c:v>
                </c:pt>
                <c:pt idx="281">
                  <c:v>1.3383494924024797E-2</c:v>
                </c:pt>
                <c:pt idx="282">
                  <c:v>1.0739060047440852E-2</c:v>
                </c:pt>
                <c:pt idx="283">
                  <c:v>1.0378335832731178E-2</c:v>
                </c:pt>
                <c:pt idx="284">
                  <c:v>1.189632917717609E-2</c:v>
                </c:pt>
                <c:pt idx="285">
                  <c:v>1.2597754922297089E-2</c:v>
                </c:pt>
                <c:pt idx="286">
                  <c:v>1.5608524066878626E-2</c:v>
                </c:pt>
                <c:pt idx="287">
                  <c:v>1.4881770205895428E-2</c:v>
                </c:pt>
                <c:pt idx="288">
                  <c:v>1.706987848650332E-2</c:v>
                </c:pt>
                <c:pt idx="289">
                  <c:v>1.6225247987295521E-2</c:v>
                </c:pt>
                <c:pt idx="290">
                  <c:v>1.5391157319861515E-2</c:v>
                </c:pt>
                <c:pt idx="291">
                  <c:v>1.5685801347455897E-2</c:v>
                </c:pt>
                <c:pt idx="292">
                  <c:v>1.5977772667020718E-2</c:v>
                </c:pt>
                <c:pt idx="293">
                  <c:v>1.8536922002351686E-2</c:v>
                </c:pt>
                <c:pt idx="294">
                  <c:v>1.9159522050822719E-2</c:v>
                </c:pt>
                <c:pt idx="295">
                  <c:v>2.0978775890426293E-2</c:v>
                </c:pt>
                <c:pt idx="296">
                  <c:v>2.4300914853802924E-2</c:v>
                </c:pt>
                <c:pt idx="297">
                  <c:v>2.6372594520062576E-2</c:v>
                </c:pt>
                <c:pt idx="298">
                  <c:v>2.8194899196226197E-2</c:v>
                </c:pt>
                <c:pt idx="299">
                  <c:v>2.7481617876112585E-2</c:v>
                </c:pt>
                <c:pt idx="300">
                  <c:v>3.0599099031226817E-2</c:v>
                </c:pt>
                <c:pt idx="301">
                  <c:v>3.3640842632244539E-2</c:v>
                </c:pt>
                <c:pt idx="302">
                  <c:v>4.4051686395506051E-2</c:v>
                </c:pt>
                <c:pt idx="303">
                  <c:v>5.0669155482116368E-2</c:v>
                </c:pt>
                <c:pt idx="304">
                  <c:v>5.6452133074814226E-2</c:v>
                </c:pt>
                <c:pt idx="305">
                  <c:v>5.5666371009547078E-2</c:v>
                </c:pt>
                <c:pt idx="306">
                  <c:v>5.6356574660274772E-2</c:v>
                </c:pt>
                <c:pt idx="307">
                  <c:v>5.5399740922218665E-2</c:v>
                </c:pt>
                <c:pt idx="308">
                  <c:v>5.6131009869184956E-2</c:v>
                </c:pt>
                <c:pt idx="309">
                  <c:v>5.7613093028568096E-2</c:v>
                </c:pt>
                <c:pt idx="310">
                  <c:v>5.7531689944098297E-2</c:v>
                </c:pt>
                <c:pt idx="311">
                  <c:v>5.5587476214915998E-2</c:v>
                </c:pt>
                <c:pt idx="312">
                  <c:v>5.5274122314769469E-2</c:v>
                </c:pt>
                <c:pt idx="313">
                  <c:v>5.4661564255942041E-2</c:v>
                </c:pt>
                <c:pt idx="314">
                  <c:v>5.4734176644091193E-2</c:v>
                </c:pt>
                <c:pt idx="315">
                  <c:v>5.5819159875712732E-2</c:v>
                </c:pt>
                <c:pt idx="316">
                  <c:v>5.5213332603869514E-2</c:v>
                </c:pt>
                <c:pt idx="317">
                  <c:v>5.4390698651648695E-2</c:v>
                </c:pt>
                <c:pt idx="318">
                  <c:v>5.4055515052394254E-2</c:v>
                </c:pt>
                <c:pt idx="319">
                  <c:v>5.4942285533408519E-2</c:v>
                </c:pt>
                <c:pt idx="320">
                  <c:v>5.3170095390603356E-2</c:v>
                </c:pt>
                <c:pt idx="321">
                  <c:v>4.9835355568315309E-2</c:v>
                </c:pt>
                <c:pt idx="322">
                  <c:v>4.9403767049085001E-2</c:v>
                </c:pt>
                <c:pt idx="323">
                  <c:v>4.847773250344023E-2</c:v>
                </c:pt>
                <c:pt idx="324">
                  <c:v>4.3776825734702873E-2</c:v>
                </c:pt>
              </c:numCache>
            </c:numRef>
          </c:val>
          <c:smooth val="0"/>
          <c:extLst>
            <c:ext xmlns:c16="http://schemas.microsoft.com/office/drawing/2014/chart" uri="{C3380CC4-5D6E-409C-BE32-E72D297353CC}">
              <c16:uniqueId val="{00000001-90C0-484F-855A-603E4D9E0ED6}"/>
            </c:ext>
          </c:extLst>
        </c:ser>
        <c:dLbls>
          <c:showLegendKey val="0"/>
          <c:showVal val="0"/>
          <c:showCatName val="0"/>
          <c:showSerName val="0"/>
          <c:showPercent val="0"/>
          <c:showBubbleSize val="0"/>
        </c:dLbls>
        <c:smooth val="0"/>
        <c:axId val="1067317552"/>
        <c:axId val="1067319520"/>
      </c:lineChart>
      <c:dateAx>
        <c:axId val="1067317552"/>
        <c:scaling>
          <c:orientation val="minMax"/>
          <c:max val="45292"/>
        </c:scaling>
        <c:delete val="0"/>
        <c:axPos val="b"/>
        <c:numFmt formatCode="[$-C0C]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9520"/>
        <c:crosses val="autoZero"/>
        <c:auto val="0"/>
        <c:lblOffset val="100"/>
        <c:baseTimeUnit val="months"/>
        <c:majorUnit val="12"/>
        <c:majorTimeUnit val="months"/>
      </c:dateAx>
      <c:valAx>
        <c:axId val="1067319520"/>
        <c:scaling>
          <c:orientation val="minMax"/>
          <c:max val="8.500000000000002E-2"/>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7552"/>
        <c:crosses val="autoZero"/>
        <c:crossBetween val="midCat"/>
      </c:valAx>
      <c:spPr>
        <a:noFill/>
        <a:ln>
          <a:noFill/>
        </a:ln>
        <a:effectLst/>
      </c:spPr>
    </c:plotArea>
    <c:legend>
      <c:legendPos val="b"/>
      <c:layout>
        <c:manualLayout>
          <c:xMode val="edge"/>
          <c:yMode val="edge"/>
          <c:x val="8.3992705858397285E-2"/>
          <c:y val="4.3115650147691982E-2"/>
          <c:w val="0.19184492563429573"/>
          <c:h val="0.1660885097696121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53E-2"/>
          <c:y val="1.7927438528713844E-2"/>
          <c:w val="0.89457001027045546"/>
          <c:h val="0.82092927701456708"/>
        </c:manualLayout>
      </c:layout>
      <c:lineChart>
        <c:grouping val="standard"/>
        <c:varyColors val="0"/>
        <c:ser>
          <c:idx val="0"/>
          <c:order val="0"/>
          <c:tx>
            <c:strRef>
              <c:f>'Données Normes vs réalité '!$E$5</c:f>
              <c:strCache>
                <c:ptCount val="1"/>
                <c:pt idx="0">
                  <c:v>S&amp;P/TSX réalisé</c:v>
                </c:pt>
              </c:strCache>
            </c:strRef>
          </c:tx>
          <c:spPr>
            <a:ln w="28575" cap="rnd">
              <a:solidFill>
                <a:srgbClr val="BDE6EF"/>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'!$E$6:$E$187</c:f>
              <c:numCache>
                <c:formatCode>_("$"* #,##0.00_);_("$"* \(#,##0.00\);_("$"* "-"??_);_(@_)</c:formatCode>
                <c:ptCount val="182"/>
                <c:pt idx="0">
                  <c:v>1000</c:v>
                </c:pt>
                <c:pt idx="1">
                  <c:v>970.38921141519631</c:v>
                </c:pt>
                <c:pt idx="2">
                  <c:v>909.14960740996821</c:v>
                </c:pt>
                <c:pt idx="3">
                  <c:v>979.95992681985967</c:v>
                </c:pt>
                <c:pt idx="4">
                  <c:v>1051.1137679499893</c:v>
                </c:pt>
                <c:pt idx="5">
                  <c:v>1171.6054263370133</c:v>
                </c:pt>
                <c:pt idx="6">
                  <c:v>1175.6379968982903</c:v>
                </c:pt>
                <c:pt idx="7">
                  <c:v>1225.2231149626566</c:v>
                </c:pt>
                <c:pt idx="8">
                  <c:v>1236.8257896427981</c:v>
                </c:pt>
                <c:pt idx="9">
                  <c:v>1300.4147513190101</c:v>
                </c:pt>
                <c:pt idx="10">
                  <c:v>1247.834158685265</c:v>
                </c:pt>
                <c:pt idx="11">
                  <c:v>1312.1576211752183</c:v>
                </c:pt>
                <c:pt idx="12">
                  <c:v>1350.5497653690047</c:v>
                </c:pt>
                <c:pt idx="13">
                  <c:v>1278.3239971473326</c:v>
                </c:pt>
                <c:pt idx="14">
                  <c:v>1341.8946724962314</c:v>
                </c:pt>
                <c:pt idx="15">
                  <c:v>1392.9932018401266</c:v>
                </c:pt>
                <c:pt idx="16">
                  <c:v>1416.1955034791911</c:v>
                </c:pt>
                <c:pt idx="17">
                  <c:v>1366.9373623627323</c:v>
                </c:pt>
                <c:pt idx="18">
                  <c:v>1316.1753885191467</c:v>
                </c:pt>
                <c:pt idx="19">
                  <c:v>1368.2818428089886</c:v>
                </c:pt>
                <c:pt idx="20">
                  <c:v>1394.2366720974153</c:v>
                </c:pt>
                <c:pt idx="21">
                  <c:v>1451.2351543322486</c:v>
                </c:pt>
                <c:pt idx="22">
                  <c:v>1490.57078593764</c:v>
                </c:pt>
                <c:pt idx="23">
                  <c:v>1525.9025826389607</c:v>
                </c:pt>
                <c:pt idx="24">
                  <c:v>1588.3251378658463</c:v>
                </c:pt>
                <c:pt idx="25">
                  <c:v>1603.98824798698</c:v>
                </c:pt>
                <c:pt idx="26">
                  <c:v>1675.1547153907306</c:v>
                </c:pt>
                <c:pt idx="27">
                  <c:v>1677.2419690368938</c:v>
                </c:pt>
                <c:pt idx="28">
                  <c:v>1660.1055034008211</c:v>
                </c:pt>
                <c:pt idx="29">
                  <c:v>1645.7058914192714</c:v>
                </c:pt>
                <c:pt idx="30">
                  <c:v>1590.9000269070245</c:v>
                </c:pt>
                <c:pt idx="31">
                  <c:v>1551.1538237145801</c:v>
                </c:pt>
                <c:pt idx="32">
                  <c:v>1532.4033719987565</c:v>
                </c:pt>
                <c:pt idx="33">
                  <c:v>1399.6755483068166</c:v>
                </c:pt>
                <c:pt idx="34">
                  <c:v>1478.1561112470492</c:v>
                </c:pt>
                <c:pt idx="35">
                  <c:v>1475.0339385527159</c:v>
                </c:pt>
                <c:pt idx="36">
                  <c:v>1449.9729623589017</c:v>
                </c:pt>
                <c:pt idx="37">
                  <c:v>1513.3794961507285</c:v>
                </c:pt>
                <c:pt idx="38">
                  <c:v>1538.7043179243458</c:v>
                </c:pt>
                <c:pt idx="39">
                  <c:v>1513.6220076819995</c:v>
                </c:pt>
                <c:pt idx="40">
                  <c:v>1504.5959635980182</c:v>
                </c:pt>
                <c:pt idx="41">
                  <c:v>1412.2143087898896</c:v>
                </c:pt>
                <c:pt idx="42">
                  <c:v>1427.762911670944</c:v>
                </c:pt>
                <c:pt idx="43">
                  <c:v>1439.1883831316472</c:v>
                </c:pt>
                <c:pt idx="44">
                  <c:v>1477.2940415308622</c:v>
                </c:pt>
                <c:pt idx="45">
                  <c:v>1527.961971405409</c:v>
                </c:pt>
                <c:pt idx="46">
                  <c:v>1544.2864370310324</c:v>
                </c:pt>
                <c:pt idx="47">
                  <c:v>1524.4858276609441</c:v>
                </c:pt>
                <c:pt idx="48">
                  <c:v>1554.1950141022419</c:v>
                </c:pt>
                <c:pt idx="49">
                  <c:v>1591.657428298005</c:v>
                </c:pt>
                <c:pt idx="50">
                  <c:v>1609.1497815654668</c:v>
                </c:pt>
                <c:pt idx="51">
                  <c:v>1606.0519906408838</c:v>
                </c:pt>
                <c:pt idx="52">
                  <c:v>1572.7909028133956</c:v>
                </c:pt>
                <c:pt idx="53">
                  <c:v>1600.630529981305</c:v>
                </c:pt>
                <c:pt idx="54">
                  <c:v>1540.5020380547185</c:v>
                </c:pt>
                <c:pt idx="55">
                  <c:v>1589.5982145578328</c:v>
                </c:pt>
                <c:pt idx="56">
                  <c:v>1614.2098695662401</c:v>
                </c:pt>
                <c:pt idx="57">
                  <c:v>1636.7786805805304</c:v>
                </c:pt>
                <c:pt idx="58">
                  <c:v>1714.1028510125841</c:v>
                </c:pt>
                <c:pt idx="59">
                  <c:v>1721.8614784582714</c:v>
                </c:pt>
                <c:pt idx="60">
                  <c:v>1756.11351107063</c:v>
                </c:pt>
                <c:pt idx="61">
                  <c:v>1770.4478147403479</c:v>
                </c:pt>
                <c:pt idx="62">
                  <c:v>1839.9602402997568</c:v>
                </c:pt>
                <c:pt idx="63">
                  <c:v>1862.551691528816</c:v>
                </c:pt>
                <c:pt idx="64">
                  <c:v>1907.7006336647808</c:v>
                </c:pt>
                <c:pt idx="65">
                  <c:v>1904.5623515868617</c:v>
                </c:pt>
                <c:pt idx="66">
                  <c:v>1982.0032062027228</c:v>
                </c:pt>
                <c:pt idx="67">
                  <c:v>2010.1624087098653</c:v>
                </c:pt>
                <c:pt idx="68">
                  <c:v>2052.1351899470487</c:v>
                </c:pt>
                <c:pt idx="69">
                  <c:v>1970.3295631570566</c:v>
                </c:pt>
                <c:pt idx="70">
                  <c:v>1929.5706457424644</c:v>
                </c:pt>
                <c:pt idx="71">
                  <c:v>1950.0504615556099</c:v>
                </c:pt>
                <c:pt idx="72">
                  <c:v>1941.4476153323023</c:v>
                </c:pt>
                <c:pt idx="73">
                  <c:v>1952.1050610458567</c:v>
                </c:pt>
                <c:pt idx="74">
                  <c:v>2029.7705762544208</c:v>
                </c:pt>
                <c:pt idx="75">
                  <c:v>1991.6126712057398</c:v>
                </c:pt>
                <c:pt idx="76">
                  <c:v>2039.9599790665097</c:v>
                </c:pt>
                <c:pt idx="77">
                  <c:v>2015.1166972454703</c:v>
                </c:pt>
                <c:pt idx="78">
                  <c:v>1959.0521238698402</c:v>
                </c:pt>
                <c:pt idx="79">
                  <c:v>1952.8691682942954</c:v>
                </c:pt>
                <c:pt idx="80">
                  <c:v>1874.0315865827126</c:v>
                </c:pt>
                <c:pt idx="81">
                  <c:v>1805.1635363667162</c:v>
                </c:pt>
                <c:pt idx="82">
                  <c:v>1840.4705159095408</c:v>
                </c:pt>
                <c:pt idx="83">
                  <c:v>1836.2363603590748</c:v>
                </c:pt>
                <c:pt idx="84">
                  <c:v>1779.9493033344691</c:v>
                </c:pt>
                <c:pt idx="85">
                  <c:v>1759.1464290721267</c:v>
                </c:pt>
                <c:pt idx="86">
                  <c:v>1767.379194861717</c:v>
                </c:pt>
                <c:pt idx="87">
                  <c:v>1860.7522298434612</c:v>
                </c:pt>
                <c:pt idx="88">
                  <c:v>1929.1740065952699</c:v>
                </c:pt>
                <c:pt idx="89">
                  <c:v>1948.3925012125587</c:v>
                </c:pt>
                <c:pt idx="90">
                  <c:v>1955.0622214056277</c:v>
                </c:pt>
                <c:pt idx="91">
                  <c:v>2031.4341966511652</c:v>
                </c:pt>
                <c:pt idx="92">
                  <c:v>2036.8587050319629</c:v>
                </c:pt>
                <c:pt idx="93">
                  <c:v>2061.6937144668373</c:v>
                </c:pt>
                <c:pt idx="94">
                  <c:v>2074.4314476066256</c:v>
                </c:pt>
                <c:pt idx="95">
                  <c:v>2119.9443747338696</c:v>
                </c:pt>
                <c:pt idx="96">
                  <c:v>2155.197366072246</c:v>
                </c:pt>
                <c:pt idx="97">
                  <c:v>2173.4863057177872</c:v>
                </c:pt>
                <c:pt idx="98">
                  <c:v>2178.0966371444083</c:v>
                </c:pt>
                <c:pt idx="99">
                  <c:v>2207.2167426129777</c:v>
                </c:pt>
                <c:pt idx="100">
                  <c:v>2216.9189454187967</c:v>
                </c:pt>
                <c:pt idx="101">
                  <c:v>2187.541960590353</c:v>
                </c:pt>
                <c:pt idx="102">
                  <c:v>2171.0433394665106</c:v>
                </c:pt>
                <c:pt idx="103">
                  <c:v>2169.7193222912952</c:v>
                </c:pt>
                <c:pt idx="104">
                  <c:v>2184.2090597431743</c:v>
                </c:pt>
                <c:pt idx="105">
                  <c:v>2251.032959798817</c:v>
                </c:pt>
                <c:pt idx="106">
                  <c:v>2312.5211707777539</c:v>
                </c:pt>
                <c:pt idx="107">
                  <c:v>2323.4385435724012</c:v>
                </c:pt>
                <c:pt idx="108">
                  <c:v>2351.2159101496968</c:v>
                </c:pt>
                <c:pt idx="109">
                  <c:v>2318.4172051699816</c:v>
                </c:pt>
                <c:pt idx="110">
                  <c:v>2248.5042219646671</c:v>
                </c:pt>
                <c:pt idx="111">
                  <c:v>2244.9523205784762</c:v>
                </c:pt>
                <c:pt idx="112">
                  <c:v>2285.8383715067685</c:v>
                </c:pt>
                <c:pt idx="113">
                  <c:v>2357.0462008413465</c:v>
                </c:pt>
                <c:pt idx="114">
                  <c:v>2396.9604640895727</c:v>
                </c:pt>
                <c:pt idx="115">
                  <c:v>2424.5253609590404</c:v>
                </c:pt>
                <c:pt idx="116">
                  <c:v>2404.6433338935349</c:v>
                </c:pt>
                <c:pt idx="117">
                  <c:v>2383.256167934665</c:v>
                </c:pt>
                <c:pt idx="118">
                  <c:v>2233.7249509969979</c:v>
                </c:pt>
                <c:pt idx="119">
                  <c:v>2264.6662875881998</c:v>
                </c:pt>
                <c:pt idx="120">
                  <c:v>2142.2806881580368</c:v>
                </c:pt>
                <c:pt idx="121">
                  <c:v>2329.4159956600465</c:v>
                </c:pt>
                <c:pt idx="122">
                  <c:v>2402.7485220729045</c:v>
                </c:pt>
                <c:pt idx="123">
                  <c:v>2427.0963315015092</c:v>
                </c:pt>
                <c:pt idx="124">
                  <c:v>2505.267333043656</c:v>
                </c:pt>
                <c:pt idx="125">
                  <c:v>2428.5056848708518</c:v>
                </c:pt>
                <c:pt idx="126">
                  <c:v>2489.8362851238994</c:v>
                </c:pt>
                <c:pt idx="127">
                  <c:v>2498.3816600327941</c:v>
                </c:pt>
                <c:pt idx="128">
                  <c:v>2509.2350306818453</c:v>
                </c:pt>
                <c:pt idx="129">
                  <c:v>2551.5979202350409</c:v>
                </c:pt>
                <c:pt idx="130">
                  <c:v>2529.6639060117609</c:v>
                </c:pt>
                <c:pt idx="131">
                  <c:v>2620.4703243384929</c:v>
                </c:pt>
                <c:pt idx="132">
                  <c:v>2632.3712403093355</c:v>
                </c:pt>
                <c:pt idx="133">
                  <c:v>2678.2899497474318</c:v>
                </c:pt>
                <c:pt idx="134">
                  <c:v>2520.2285965069636</c:v>
                </c:pt>
                <c:pt idx="135">
                  <c:v>2082.3058884586285</c:v>
                </c:pt>
                <c:pt idx="136">
                  <c:v>2307.0313540851225</c:v>
                </c:pt>
                <c:pt idx="137">
                  <c:v>2377.1524531108098</c:v>
                </c:pt>
                <c:pt idx="138">
                  <c:v>2435.6983069473249</c:v>
                </c:pt>
                <c:pt idx="139">
                  <c:v>2544.8903212211094</c:v>
                </c:pt>
                <c:pt idx="140">
                  <c:v>2604.6556989339078</c:v>
                </c:pt>
                <c:pt idx="141">
                  <c:v>2550.9565926128466</c:v>
                </c:pt>
                <c:pt idx="142">
                  <c:v>2471.5138205449502</c:v>
                </c:pt>
                <c:pt idx="143">
                  <c:v>2732.6991751124833</c:v>
                </c:pt>
                <c:pt idx="144">
                  <c:v>2779.788644887361</c:v>
                </c:pt>
                <c:pt idx="145">
                  <c:v>2770.8279091152122</c:v>
                </c:pt>
                <c:pt idx="146">
                  <c:v>2891.7658409664241</c:v>
                </c:pt>
                <c:pt idx="147">
                  <c:v>3003.6333190816085</c:v>
                </c:pt>
                <c:pt idx="148">
                  <c:v>3075.4123784503472</c:v>
                </c:pt>
                <c:pt idx="149">
                  <c:v>3181.3080645315786</c:v>
                </c:pt>
                <c:pt idx="150">
                  <c:v>3260.2549288182945</c:v>
                </c:pt>
                <c:pt idx="151">
                  <c:v>3286.4448680293176</c:v>
                </c:pt>
                <c:pt idx="152">
                  <c:v>3340.1087078619889</c:v>
                </c:pt>
                <c:pt idx="153">
                  <c:v>3265.8070061015383</c:v>
                </c:pt>
                <c:pt idx="154">
                  <c:v>3429.6050414533629</c:v>
                </c:pt>
                <c:pt idx="155">
                  <c:v>3373.9906600406307</c:v>
                </c:pt>
                <c:pt idx="156">
                  <c:v>3477.2639997074189</c:v>
                </c:pt>
                <c:pt idx="157">
                  <c:v>3462.9505946974873</c:v>
                </c:pt>
                <c:pt idx="158">
                  <c:v>3472.6445251171417</c:v>
                </c:pt>
                <c:pt idx="159">
                  <c:v>3610.0118512816539</c:v>
                </c:pt>
                <c:pt idx="160">
                  <c:v>3430.8863905315143</c:v>
                </c:pt>
                <c:pt idx="161">
                  <c:v>3432.8434629427575</c:v>
                </c:pt>
                <c:pt idx="162">
                  <c:v>3134.0000296064345</c:v>
                </c:pt>
                <c:pt idx="163">
                  <c:v>3279.9231800097355</c:v>
                </c:pt>
                <c:pt idx="164">
                  <c:v>3227.2158892510356</c:v>
                </c:pt>
                <c:pt idx="165">
                  <c:v>3089.8402907003574</c:v>
                </c:pt>
                <c:pt idx="166">
                  <c:v>3261.9860344705971</c:v>
                </c:pt>
                <c:pt idx="167">
                  <c:v>3442.6540775462181</c:v>
                </c:pt>
                <c:pt idx="168">
                  <c:v>3274.12859119522</c:v>
                </c:pt>
                <c:pt idx="169">
                  <c:v>3514.0373685452523</c:v>
                </c:pt>
                <c:pt idx="170">
                  <c:v>3437.2104120606155</c:v>
                </c:pt>
                <c:pt idx="171">
                  <c:v>3455.0552551856968</c:v>
                </c:pt>
                <c:pt idx="172">
                  <c:v>3518.9655337561235</c:v>
                </c:pt>
                <c:pt idx="173">
                  <c:v>3365.8179778979238</c:v>
                </c:pt>
                <c:pt idx="174">
                  <c:v>3470.8111031096319</c:v>
                </c:pt>
                <c:pt idx="175">
                  <c:v>3533.8797752349124</c:v>
                </c:pt>
                <c:pt idx="176">
                  <c:v>3544.9961206862749</c:v>
                </c:pt>
                <c:pt idx="177">
                  <c:v>3321.579869017648</c:v>
                </c:pt>
                <c:pt idx="178">
                  <c:v>3311.6917552174791</c:v>
                </c:pt>
                <c:pt idx="179">
                  <c:v>3558.8789262268579</c:v>
                </c:pt>
                <c:pt idx="180">
                  <c:v>3645.3780436938714</c:v>
                </c:pt>
                <c:pt idx="181">
                  <c:v>3696.0694845606781</c:v>
                </c:pt>
              </c:numCache>
            </c:numRef>
          </c:val>
          <c:smooth val="0"/>
          <c:extLst>
            <c:ext xmlns:c16="http://schemas.microsoft.com/office/drawing/2014/chart" uri="{C3380CC4-5D6E-409C-BE32-E72D297353CC}">
              <c16:uniqueId val="{00000000-094A-41F0-BF63-4C40DE31EF0A}"/>
            </c:ext>
          </c:extLst>
        </c:ser>
        <c:ser>
          <c:idx val="2"/>
          <c:order val="1"/>
          <c:tx>
            <c:strRef>
              <c:f>'Données Normes vs réalité '!$G$5</c:f>
              <c:strCache>
                <c:ptCount val="1"/>
                <c:pt idx="0">
                  <c:v>FTSE universel réalisé</c:v>
                </c:pt>
              </c:strCache>
            </c:strRef>
          </c:tx>
          <c:spPr>
            <a:ln w="28575" cap="rnd">
              <a:solidFill>
                <a:srgbClr val="026028"/>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'!$G$6:$G$187</c:f>
              <c:numCache>
                <c:formatCode>_("$"* #,##0.00_);_("$"* \(#,##0.00\);_("$"* "-"??_);_(@_)</c:formatCode>
                <c:ptCount val="182"/>
                <c:pt idx="0">
                  <c:v>1000</c:v>
                </c:pt>
                <c:pt idx="1">
                  <c:v>990.47205437202422</c:v>
                </c:pt>
                <c:pt idx="2">
                  <c:v>997.26569739373963</c:v>
                </c:pt>
                <c:pt idx="3">
                  <c:v>1015.2272098072817</c:v>
                </c:pt>
                <c:pt idx="4">
                  <c:v>1015.4534357747051</c:v>
                </c:pt>
                <c:pt idx="5">
                  <c:v>1014.0985109698142</c:v>
                </c:pt>
                <c:pt idx="6">
                  <c:v>1027.9421959763238</c:v>
                </c:pt>
                <c:pt idx="7">
                  <c:v>1034.7438469968861</c:v>
                </c:pt>
                <c:pt idx="8">
                  <c:v>1046.4093563170527</c:v>
                </c:pt>
                <c:pt idx="9">
                  <c:v>1055.8376309593812</c:v>
                </c:pt>
                <c:pt idx="10">
                  <c:v>1055.2180120486064</c:v>
                </c:pt>
                <c:pt idx="11">
                  <c:v>1069.2995060208714</c:v>
                </c:pt>
                <c:pt idx="12">
                  <c:v>1054.1033272091211</c:v>
                </c:pt>
                <c:pt idx="13">
                  <c:v>1073.5227244127279</c:v>
                </c:pt>
                <c:pt idx="14">
                  <c:v>1075.1663661760435</c:v>
                </c:pt>
                <c:pt idx="15">
                  <c:v>1067.3579953004489</c:v>
                </c:pt>
                <c:pt idx="16">
                  <c:v>1066.7044853945545</c:v>
                </c:pt>
                <c:pt idx="17">
                  <c:v>1079.2465845884922</c:v>
                </c:pt>
                <c:pt idx="18">
                  <c:v>1098.6336637967527</c:v>
                </c:pt>
                <c:pt idx="19">
                  <c:v>1103.7217460640691</c:v>
                </c:pt>
                <c:pt idx="20">
                  <c:v>1125.9286418662759</c:v>
                </c:pt>
                <c:pt idx="21">
                  <c:v>1133.2629678101332</c:v>
                </c:pt>
                <c:pt idx="22">
                  <c:v>1135.7962124453459</c:v>
                </c:pt>
                <c:pt idx="23">
                  <c:v>1123.3792382333902</c:v>
                </c:pt>
                <c:pt idx="24">
                  <c:v>1125.1953379718718</c:v>
                </c:pt>
                <c:pt idx="25">
                  <c:v>1120.2332386864141</c:v>
                </c:pt>
                <c:pt idx="26">
                  <c:v>1122.807238315758</c:v>
                </c:pt>
                <c:pt idx="27">
                  <c:v>1122.1208384145998</c:v>
                </c:pt>
                <c:pt idx="28">
                  <c:v>1131.701837034936</c:v>
                </c:pt>
                <c:pt idx="29">
                  <c:v>1149.1764345185941</c:v>
                </c:pt>
                <c:pt idx="30">
                  <c:v>1149.9343344094564</c:v>
                </c:pt>
                <c:pt idx="31">
                  <c:v>1173.4292310261912</c:v>
                </c:pt>
                <c:pt idx="32">
                  <c:v>1187.2430290370044</c:v>
                </c:pt>
                <c:pt idx="33">
                  <c:v>1208.7645259379087</c:v>
                </c:pt>
                <c:pt idx="34">
                  <c:v>1203.5450266895166</c:v>
                </c:pt>
                <c:pt idx="35">
                  <c:v>1213.61222523984</c:v>
                </c:pt>
                <c:pt idx="36">
                  <c:v>1234.0469222972438</c:v>
                </c:pt>
                <c:pt idx="37">
                  <c:v>1240.3103213953143</c:v>
                </c:pt>
                <c:pt idx="38">
                  <c:v>1235.3625221077973</c:v>
                </c:pt>
                <c:pt idx="39">
                  <c:v>1231.4300226740772</c:v>
                </c:pt>
                <c:pt idx="40">
                  <c:v>1233.0030224475652</c:v>
                </c:pt>
                <c:pt idx="41">
                  <c:v>1259.0004187039401</c:v>
                </c:pt>
                <c:pt idx="42">
                  <c:v>1259.1291186854075</c:v>
                </c:pt>
                <c:pt idx="43">
                  <c:v>1267.4660174848941</c:v>
                </c:pt>
                <c:pt idx="44">
                  <c:v>1266.1647176722811</c:v>
                </c:pt>
                <c:pt idx="45">
                  <c:v>1274.6875164449982</c:v>
                </c:pt>
                <c:pt idx="46">
                  <c:v>1272.270816793003</c:v>
                </c:pt>
                <c:pt idx="47">
                  <c:v>1280.1787156542655</c:v>
                </c:pt>
                <c:pt idx="48">
                  <c:v>1278.4770158993103</c:v>
                </c:pt>
                <c:pt idx="49">
                  <c:v>1268.7959172933884</c:v>
                </c:pt>
                <c:pt idx="50">
                  <c:v>1281.6659154401084</c:v>
                </c:pt>
                <c:pt idx="51">
                  <c:v>1287.3430146226062</c:v>
                </c:pt>
                <c:pt idx="52">
                  <c:v>1302.0434125057488</c:v>
                </c:pt>
                <c:pt idx="53">
                  <c:v>1282.9958152486031</c:v>
                </c:pt>
                <c:pt idx="54">
                  <c:v>1256.9984189922282</c:v>
                </c:pt>
                <c:pt idx="55">
                  <c:v>1259.3579186524603</c:v>
                </c:pt>
                <c:pt idx="56">
                  <c:v>1251.8647197314808</c:v>
                </c:pt>
                <c:pt idx="57">
                  <c:v>1258.4141187883674</c:v>
                </c:pt>
                <c:pt idx="58">
                  <c:v>1271.6416168836076</c:v>
                </c:pt>
                <c:pt idx="59">
                  <c:v>1268.6386173160397</c:v>
                </c:pt>
                <c:pt idx="60">
                  <c:v>1263.2189180964765</c:v>
                </c:pt>
                <c:pt idx="61">
                  <c:v>1296.108913360317</c:v>
                </c:pt>
                <c:pt idx="62">
                  <c:v>1300.6420127075507</c:v>
                </c:pt>
                <c:pt idx="63">
                  <c:v>1298.1681130637924</c:v>
                </c:pt>
                <c:pt idx="64">
                  <c:v>1304.7461121165607</c:v>
                </c:pt>
                <c:pt idx="65">
                  <c:v>1320.7192098164348</c:v>
                </c:pt>
                <c:pt idx="66">
                  <c:v>1324.065409334582</c:v>
                </c:pt>
                <c:pt idx="67">
                  <c:v>1332.4166081320095</c:v>
                </c:pt>
                <c:pt idx="68">
                  <c:v>1346.630806085165</c:v>
                </c:pt>
                <c:pt idx="69">
                  <c:v>1338.1509073062705</c:v>
                </c:pt>
                <c:pt idx="70">
                  <c:v>1345.7728062087172</c:v>
                </c:pt>
                <c:pt idx="71">
                  <c:v>1366.6079032084631</c:v>
                </c:pt>
                <c:pt idx="72">
                  <c:v>1374.2584021067912</c:v>
                </c:pt>
                <c:pt idx="73">
                  <c:v>1437.8361929515893</c:v>
                </c:pt>
                <c:pt idx="74">
                  <c:v>1435.9056932295812</c:v>
                </c:pt>
                <c:pt idx="75">
                  <c:v>1431.343993886466</c:v>
                </c:pt>
                <c:pt idx="76">
                  <c:v>1411.8530966931551</c:v>
                </c:pt>
                <c:pt idx="77">
                  <c:v>1414.6844962854334</c:v>
                </c:pt>
                <c:pt idx="78">
                  <c:v>1406.833797415934</c:v>
                </c:pt>
                <c:pt idx="79">
                  <c:v>1427.0396945062848</c:v>
                </c:pt>
                <c:pt idx="80">
                  <c:v>1412.6967965716622</c:v>
                </c:pt>
                <c:pt idx="81">
                  <c:v>1408.8786971214686</c:v>
                </c:pt>
                <c:pt idx="82">
                  <c:v>1405.2607976424461</c:v>
                </c:pt>
                <c:pt idx="83">
                  <c:v>1406.6764974385851</c:v>
                </c:pt>
                <c:pt idx="84">
                  <c:v>1422.6352951405183</c:v>
                </c:pt>
                <c:pt idx="85">
                  <c:v>1428.169394343608</c:v>
                </c:pt>
                <c:pt idx="86">
                  <c:v>1431.2295939029391</c:v>
                </c:pt>
                <c:pt idx="87">
                  <c:v>1442.4693922844081</c:v>
                </c:pt>
                <c:pt idx="88">
                  <c:v>1441.3253924491439</c:v>
                </c:pt>
                <c:pt idx="89">
                  <c:v>1454.4241905629171</c:v>
                </c:pt>
                <c:pt idx="90">
                  <c:v>1480.2070868501798</c:v>
                </c:pt>
                <c:pt idx="91">
                  <c:v>1492.6909850524985</c:v>
                </c:pt>
                <c:pt idx="92">
                  <c:v>1494.0494848568746</c:v>
                </c:pt>
                <c:pt idx="93">
                  <c:v>1497.7531843235422</c:v>
                </c:pt>
                <c:pt idx="94">
                  <c:v>1484.1681862797818</c:v>
                </c:pt>
                <c:pt idx="95">
                  <c:v>1453.5089906947057</c:v>
                </c:pt>
                <c:pt idx="96">
                  <c:v>1446.2874917346014</c:v>
                </c:pt>
                <c:pt idx="97">
                  <c:v>1444.5285919878829</c:v>
                </c:pt>
                <c:pt idx="98">
                  <c:v>1458.3280900007551</c:v>
                </c:pt>
                <c:pt idx="99">
                  <c:v>1464.2482891482466</c:v>
                </c:pt>
                <c:pt idx="100">
                  <c:v>1485.2549861232824</c:v>
                </c:pt>
                <c:pt idx="101">
                  <c:v>1497.9819842905945</c:v>
                </c:pt>
                <c:pt idx="102">
                  <c:v>1480.4787868110548</c:v>
                </c:pt>
                <c:pt idx="103">
                  <c:v>1452.3220908656192</c:v>
                </c:pt>
                <c:pt idx="104">
                  <c:v>1472.7710879209637</c:v>
                </c:pt>
                <c:pt idx="105">
                  <c:v>1453.2801907276528</c:v>
                </c:pt>
                <c:pt idx="106">
                  <c:v>1477.1611872887893</c:v>
                </c:pt>
                <c:pt idx="107">
                  <c:v>1488.7870856146596</c:v>
                </c:pt>
                <c:pt idx="108">
                  <c:v>1482.6809864939378</c:v>
                </c:pt>
                <c:pt idx="109">
                  <c:v>1470.8262882010142</c:v>
                </c:pt>
                <c:pt idx="110">
                  <c:v>1472.999887888016</c:v>
                </c:pt>
                <c:pt idx="111">
                  <c:v>1484.1252862859587</c:v>
                </c:pt>
                <c:pt idx="112">
                  <c:v>1471.4125881165876</c:v>
                </c:pt>
                <c:pt idx="113">
                  <c:v>1483.2529864115702</c:v>
                </c:pt>
                <c:pt idx="114">
                  <c:v>1491.7471851884056</c:v>
                </c:pt>
                <c:pt idx="115">
                  <c:v>1480.7790867678118</c:v>
                </c:pt>
                <c:pt idx="116">
                  <c:v>1491.9044851657543</c:v>
                </c:pt>
                <c:pt idx="117">
                  <c:v>1477.475787243487</c:v>
                </c:pt>
                <c:pt idx="118">
                  <c:v>1468.4095885490194</c:v>
                </c:pt>
                <c:pt idx="119">
                  <c:v>1483.4531863827417</c:v>
                </c:pt>
                <c:pt idx="120">
                  <c:v>1503.558983487507</c:v>
                </c:pt>
                <c:pt idx="121">
                  <c:v>1523.6504805943314</c:v>
                </c:pt>
                <c:pt idx="122">
                  <c:v>1526.4246801948466</c:v>
                </c:pt>
                <c:pt idx="123">
                  <c:v>1562.3462750221368</c:v>
                </c:pt>
                <c:pt idx="124">
                  <c:v>1560.7446752527671</c:v>
                </c:pt>
                <c:pt idx="125">
                  <c:v>1587.1567714494254</c:v>
                </c:pt>
                <c:pt idx="126">
                  <c:v>1601.6197893667504</c:v>
                </c:pt>
                <c:pt idx="127">
                  <c:v>1604.306758979827</c:v>
                </c:pt>
                <c:pt idx="128">
                  <c:v>1634.3896646478886</c:v>
                </c:pt>
                <c:pt idx="129">
                  <c:v>1620.6630966245141</c:v>
                </c:pt>
                <c:pt idx="130">
                  <c:v>1617.8617270279117</c:v>
                </c:pt>
                <c:pt idx="131">
                  <c:v>1626.2243658236916</c:v>
                </c:pt>
                <c:pt idx="132">
                  <c:v>1606.8650286114362</c:v>
                </c:pt>
                <c:pt idx="133">
                  <c:v>1653.5874118834131</c:v>
                </c:pt>
                <c:pt idx="134">
                  <c:v>1665.3191301940456</c:v>
                </c:pt>
                <c:pt idx="135">
                  <c:v>1632.0044249913631</c:v>
                </c:pt>
                <c:pt idx="136">
                  <c:v>1693.7861360947966</c:v>
                </c:pt>
                <c:pt idx="137">
                  <c:v>1699.0871453314514</c:v>
                </c:pt>
                <c:pt idx="138">
                  <c:v>1727.8201311939015</c:v>
                </c:pt>
                <c:pt idx="139">
                  <c:v>1749.7363080379721</c:v>
                </c:pt>
                <c:pt idx="140">
                  <c:v>1729.956550886257</c:v>
                </c:pt>
                <c:pt idx="141">
                  <c:v>1735.4220100992311</c:v>
                </c:pt>
                <c:pt idx="142">
                  <c:v>1722.2960419893705</c:v>
                </c:pt>
                <c:pt idx="143">
                  <c:v>1740.0008694398755</c:v>
                </c:pt>
                <c:pt idx="144">
                  <c:v>1746.3672285231196</c:v>
                </c:pt>
                <c:pt idx="145">
                  <c:v>1727.0207613090108</c:v>
                </c:pt>
                <c:pt idx="146">
                  <c:v>1683.4686875805091</c:v>
                </c:pt>
                <c:pt idx="147">
                  <c:v>1658.3950711911102</c:v>
                </c:pt>
                <c:pt idx="148">
                  <c:v>1659.3603210521142</c:v>
                </c:pt>
                <c:pt idx="149">
                  <c:v>1669.8207695458098</c:v>
                </c:pt>
                <c:pt idx="150">
                  <c:v>1685.8399631184875</c:v>
                </c:pt>
                <c:pt idx="151">
                  <c:v>1703.2041147386078</c:v>
                </c:pt>
                <c:pt idx="152">
                  <c:v>1701.0877150433694</c:v>
                </c:pt>
                <c:pt idx="153">
                  <c:v>1677.3511484614351</c:v>
                </c:pt>
                <c:pt idx="154">
                  <c:v>1659.6749210068119</c:v>
                </c:pt>
                <c:pt idx="155">
                  <c:v>1674.1007589294913</c:v>
                </c:pt>
                <c:pt idx="156">
                  <c:v>1701.9366079231997</c:v>
                </c:pt>
                <c:pt idx="157">
                  <c:v>1644.0707632538108</c:v>
                </c:pt>
                <c:pt idx="158">
                  <c:v>1632.3447649423545</c:v>
                </c:pt>
                <c:pt idx="159">
                  <c:v>1583.3541302970059</c:v>
                </c:pt>
                <c:pt idx="160">
                  <c:v>1528.2407799333284</c:v>
                </c:pt>
                <c:pt idx="161">
                  <c:v>1527.1968800836498</c:v>
                </c:pt>
                <c:pt idx="162">
                  <c:v>1493.892184879526</c:v>
                </c:pt>
                <c:pt idx="163">
                  <c:v>1552.2075764821095</c:v>
                </c:pt>
                <c:pt idx="164">
                  <c:v>1509.6507826102879</c:v>
                </c:pt>
                <c:pt idx="165">
                  <c:v>1501.6713837593211</c:v>
                </c:pt>
                <c:pt idx="166">
                  <c:v>1486.6134859276583</c:v>
                </c:pt>
                <c:pt idx="167">
                  <c:v>1528.45527990244</c:v>
                </c:pt>
                <c:pt idx="168">
                  <c:v>1503.2157835369278</c:v>
                </c:pt>
                <c:pt idx="169">
                  <c:v>1549.6621768486473</c:v>
                </c:pt>
                <c:pt idx="170">
                  <c:v>1518.7741812965185</c:v>
                </c:pt>
                <c:pt idx="171">
                  <c:v>1551.5783765727144</c:v>
                </c:pt>
                <c:pt idx="172">
                  <c:v>1566.7792743837852</c:v>
                </c:pt>
                <c:pt idx="173">
                  <c:v>1540.3099781953638</c:v>
                </c:pt>
                <c:pt idx="174">
                  <c:v>1540.9248781068181</c:v>
                </c:pt>
                <c:pt idx="175">
                  <c:v>1523.8792805613843</c:v>
                </c:pt>
                <c:pt idx="176">
                  <c:v>1521.0764809649875</c:v>
                </c:pt>
                <c:pt idx="177">
                  <c:v>1481.2795866957401</c:v>
                </c:pt>
                <c:pt idx="178">
                  <c:v>1486.7707859050076</c:v>
                </c:pt>
                <c:pt idx="179">
                  <c:v>1550.5916767147992</c:v>
                </c:pt>
                <c:pt idx="180">
                  <c:v>1603.7733690566356</c:v>
                </c:pt>
                <c:pt idx="181">
                  <c:v>1581.8514722133889</c:v>
                </c:pt>
              </c:numCache>
            </c:numRef>
          </c:val>
          <c:smooth val="0"/>
          <c:extLst>
            <c:ext xmlns:c16="http://schemas.microsoft.com/office/drawing/2014/chart" uri="{C3380CC4-5D6E-409C-BE32-E72D297353CC}">
              <c16:uniqueId val="{00000001-094A-41F0-BF63-4C40DE31EF0A}"/>
            </c:ext>
          </c:extLst>
        </c:ser>
        <c:ser>
          <c:idx val="4"/>
          <c:order val="2"/>
          <c:tx>
            <c:strRef>
              <c:f>'Données Normes vs réalité '!$I$5</c:f>
              <c:strCache>
                <c:ptCount val="1"/>
                <c:pt idx="0">
                  <c:v>IPC réalisé</c:v>
                </c:pt>
              </c:strCache>
            </c:strRef>
          </c:tx>
          <c:spPr>
            <a:ln w="28575" cap="rnd">
              <a:solidFill>
                <a:srgbClr val="F75B1F"/>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'!$I$6:$I$186</c:f>
              <c:numCache>
                <c:formatCode>_("$"* #,##0.00_);_("$"* \(#,##0.00\);_("$"* "-"??_);_(@_)</c:formatCode>
                <c:ptCount val="181"/>
                <c:pt idx="0">
                  <c:v>1000</c:v>
                </c:pt>
                <c:pt idx="1">
                  <c:v>997.35216240070611</c:v>
                </c:pt>
                <c:pt idx="2">
                  <c:v>1004.4130626654899</c:v>
                </c:pt>
                <c:pt idx="3">
                  <c:v>1006.1782877316858</c:v>
                </c:pt>
                <c:pt idx="4">
                  <c:v>1005.2956751985879</c:v>
                </c:pt>
                <c:pt idx="5">
                  <c:v>1012.3565754633717</c:v>
                </c:pt>
                <c:pt idx="6">
                  <c:v>1015.8870255957634</c:v>
                </c:pt>
                <c:pt idx="7">
                  <c:v>1012.3565754633717</c:v>
                </c:pt>
                <c:pt idx="8">
                  <c:v>1012.3565754633717</c:v>
                </c:pt>
                <c:pt idx="9">
                  <c:v>1012.3565754633717</c:v>
                </c:pt>
                <c:pt idx="10">
                  <c:v>1011.4739629302736</c:v>
                </c:pt>
                <c:pt idx="11">
                  <c:v>1016.7696381288615</c:v>
                </c:pt>
                <c:pt idx="12">
                  <c:v>1013.2391879964696</c:v>
                </c:pt>
                <c:pt idx="13">
                  <c:v>1015.8870255957635</c:v>
                </c:pt>
                <c:pt idx="14">
                  <c:v>1020.3000882612533</c:v>
                </c:pt>
                <c:pt idx="15">
                  <c:v>1020.3000882612533</c:v>
                </c:pt>
                <c:pt idx="16">
                  <c:v>1023.8305383936453</c:v>
                </c:pt>
                <c:pt idx="17">
                  <c:v>1026.4783759929392</c:v>
                </c:pt>
                <c:pt idx="18">
                  <c:v>1025.5957634598412</c:v>
                </c:pt>
                <c:pt idx="19">
                  <c:v>1030.891438658429</c:v>
                </c:pt>
                <c:pt idx="20">
                  <c:v>1030.0088261253311</c:v>
                </c:pt>
                <c:pt idx="21">
                  <c:v>1031.774051191527</c:v>
                </c:pt>
                <c:pt idx="22">
                  <c:v>1036.1871138570168</c:v>
                </c:pt>
                <c:pt idx="23">
                  <c:v>1037.0697263901147</c:v>
                </c:pt>
                <c:pt idx="24">
                  <c:v>1037.0697263901147</c:v>
                </c:pt>
                <c:pt idx="25">
                  <c:v>1039.7175639894085</c:v>
                </c:pt>
                <c:pt idx="26">
                  <c:v>1042.3654015887023</c:v>
                </c:pt>
                <c:pt idx="27">
                  <c:v>1053.839364518976</c:v>
                </c:pt>
                <c:pt idx="28">
                  <c:v>1057.369814651368</c:v>
                </c:pt>
                <c:pt idx="29">
                  <c:v>1064.4307149161516</c:v>
                </c:pt>
                <c:pt idx="30">
                  <c:v>1057.3698146513677</c:v>
                </c:pt>
                <c:pt idx="31">
                  <c:v>1059.1350397175638</c:v>
                </c:pt>
                <c:pt idx="32">
                  <c:v>1061.7828773168576</c:v>
                </c:pt>
                <c:pt idx="33">
                  <c:v>1064.4307149161514</c:v>
                </c:pt>
                <c:pt idx="34">
                  <c:v>1066.1959399823475</c:v>
                </c:pt>
                <c:pt idx="35">
                  <c:v>1067.0785525154456</c:v>
                </c:pt>
                <c:pt idx="36">
                  <c:v>1060.9002647837597</c:v>
                </c:pt>
                <c:pt idx="37">
                  <c:v>1065.3133274492495</c:v>
                </c:pt>
                <c:pt idx="38">
                  <c:v>1069.7263901147394</c:v>
                </c:pt>
                <c:pt idx="39">
                  <c:v>1074.1394527802292</c:v>
                </c:pt>
                <c:pt idx="40">
                  <c:v>1078.5525154457191</c:v>
                </c:pt>
                <c:pt idx="41">
                  <c:v>1077.669902912621</c:v>
                </c:pt>
                <c:pt idx="42">
                  <c:v>1073.2568402471311</c:v>
                </c:pt>
                <c:pt idx="43">
                  <c:v>1072.3742277140332</c:v>
                </c:pt>
                <c:pt idx="44">
                  <c:v>1075.0220653133272</c:v>
                </c:pt>
                <c:pt idx="45">
                  <c:v>1076.787290379523</c:v>
                </c:pt>
                <c:pt idx="46">
                  <c:v>1078.5525154457189</c:v>
                </c:pt>
                <c:pt idx="47">
                  <c:v>1075.9046778464251</c:v>
                </c:pt>
                <c:pt idx="48">
                  <c:v>1069.7263901147394</c:v>
                </c:pt>
                <c:pt idx="49">
                  <c:v>1070.6090026478373</c:v>
                </c:pt>
                <c:pt idx="50">
                  <c:v>1082.965578111209</c:v>
                </c:pt>
                <c:pt idx="51">
                  <c:v>1084.7308031774048</c:v>
                </c:pt>
                <c:pt idx="52">
                  <c:v>1082.965578111209</c:v>
                </c:pt>
                <c:pt idx="53">
                  <c:v>1085.613415710503</c:v>
                </c:pt>
                <c:pt idx="54">
                  <c:v>1085.6134157105027</c:v>
                </c:pt>
                <c:pt idx="55">
                  <c:v>1086.4960282436007</c:v>
                </c:pt>
                <c:pt idx="56">
                  <c:v>1086.4960282436007</c:v>
                </c:pt>
                <c:pt idx="57">
                  <c:v>1088.2612533097968</c:v>
                </c:pt>
                <c:pt idx="58">
                  <c:v>1085.6134157105027</c:v>
                </c:pt>
                <c:pt idx="59">
                  <c:v>1085.6134157105027</c:v>
                </c:pt>
                <c:pt idx="60">
                  <c:v>1082.965578111209</c:v>
                </c:pt>
                <c:pt idx="61">
                  <c:v>1086.4960282436009</c:v>
                </c:pt>
                <c:pt idx="62">
                  <c:v>1095.3221535745806</c:v>
                </c:pt>
                <c:pt idx="63">
                  <c:v>1101.5004413062666</c:v>
                </c:pt>
                <c:pt idx="64">
                  <c:v>1105.0308914386585</c:v>
                </c:pt>
                <c:pt idx="65">
                  <c:v>1110.3265666372463</c:v>
                </c:pt>
                <c:pt idx="66">
                  <c:v>1111.2091791703444</c:v>
                </c:pt>
                <c:pt idx="67">
                  <c:v>1109.4439541041484</c:v>
                </c:pt>
                <c:pt idx="68">
                  <c:v>1109.4439541041484</c:v>
                </c:pt>
                <c:pt idx="69">
                  <c:v>1110.3265666372463</c:v>
                </c:pt>
                <c:pt idx="70">
                  <c:v>1111.2091791703444</c:v>
                </c:pt>
                <c:pt idx="71">
                  <c:v>1106.7961165048546</c:v>
                </c:pt>
                <c:pt idx="72">
                  <c:v>1098.8526037069728</c:v>
                </c:pt>
                <c:pt idx="73">
                  <c:v>1097.0873786407767</c:v>
                </c:pt>
                <c:pt idx="74">
                  <c:v>1106.7961165048546</c:v>
                </c:pt>
                <c:pt idx="75">
                  <c:v>1114.7396293027361</c:v>
                </c:pt>
                <c:pt idx="76">
                  <c:v>1113.8570167696382</c:v>
                </c:pt>
                <c:pt idx="77">
                  <c:v>1120.0353045013242</c:v>
                </c:pt>
                <c:pt idx="78">
                  <c:v>1122.6831421006179</c:v>
                </c:pt>
                <c:pt idx="79">
                  <c:v>1123.5657546337159</c:v>
                </c:pt>
                <c:pt idx="80">
                  <c:v>1123.5657546337159</c:v>
                </c:pt>
                <c:pt idx="81">
                  <c:v>1121.80052956752</c:v>
                </c:pt>
                <c:pt idx="82">
                  <c:v>1122.6831421006179</c:v>
                </c:pt>
                <c:pt idx="83">
                  <c:v>1121.80052956752</c:v>
                </c:pt>
                <c:pt idx="84">
                  <c:v>1116.5048543689322</c:v>
                </c:pt>
                <c:pt idx="85">
                  <c:v>1119.1526919682262</c:v>
                </c:pt>
                <c:pt idx="86">
                  <c:v>1121.8005295675202</c:v>
                </c:pt>
                <c:pt idx="87">
                  <c:v>1128.8614298323041</c:v>
                </c:pt>
                <c:pt idx="88">
                  <c:v>1132.391879964696</c:v>
                </c:pt>
                <c:pt idx="89">
                  <c:v>1136.8049426301859</c:v>
                </c:pt>
                <c:pt idx="90">
                  <c:v>1139.4527802294795</c:v>
                </c:pt>
                <c:pt idx="91">
                  <c:v>1137.6875551632836</c:v>
                </c:pt>
                <c:pt idx="92">
                  <c:v>1135.9223300970875</c:v>
                </c:pt>
                <c:pt idx="93">
                  <c:v>1136.8049426301857</c:v>
                </c:pt>
                <c:pt idx="94">
                  <c:v>1139.4527802294792</c:v>
                </c:pt>
                <c:pt idx="95">
                  <c:v>1135.0397175639894</c:v>
                </c:pt>
                <c:pt idx="96">
                  <c:v>1133.2744924977935</c:v>
                </c:pt>
                <c:pt idx="97">
                  <c:v>1142.9832303618712</c:v>
                </c:pt>
                <c:pt idx="98">
                  <c:v>1144.748455428067</c:v>
                </c:pt>
                <c:pt idx="99">
                  <c:v>1146.5136804942631</c:v>
                </c:pt>
                <c:pt idx="100">
                  <c:v>1150.926743159753</c:v>
                </c:pt>
                <c:pt idx="101">
                  <c:v>1151.8093556928509</c:v>
                </c:pt>
                <c:pt idx="102">
                  <c:v>1150.926743159753</c:v>
                </c:pt>
                <c:pt idx="103">
                  <c:v>1150.926743159753</c:v>
                </c:pt>
                <c:pt idx="104">
                  <c:v>1151.8093556928509</c:v>
                </c:pt>
                <c:pt idx="105">
                  <c:v>1154.4571932921449</c:v>
                </c:pt>
                <c:pt idx="106">
                  <c:v>1155.3398058252428</c:v>
                </c:pt>
                <c:pt idx="107">
                  <c:v>1158.8702559576348</c:v>
                </c:pt>
                <c:pt idx="108">
                  <c:v>1154.4571932921449</c:v>
                </c:pt>
                <c:pt idx="109">
                  <c:v>1162.4007060900265</c:v>
                </c:pt>
                <c:pt idx="110">
                  <c:v>1169.4616063548103</c:v>
                </c:pt>
                <c:pt idx="111">
                  <c:v>1172.9920564872023</c:v>
                </c:pt>
                <c:pt idx="112">
                  <c:v>1176.5225066195942</c:v>
                </c:pt>
                <c:pt idx="113">
                  <c:v>1177.4051191526921</c:v>
                </c:pt>
                <c:pt idx="114">
                  <c:v>1179.170344218888</c:v>
                </c:pt>
                <c:pt idx="115">
                  <c:v>1185.3486319505739</c:v>
                </c:pt>
                <c:pt idx="116">
                  <c:v>1184.4660194174758</c:v>
                </c:pt>
                <c:pt idx="117">
                  <c:v>1180.0529567519859</c:v>
                </c:pt>
                <c:pt idx="118">
                  <c:v>1183.5834068843778</c:v>
                </c:pt>
                <c:pt idx="119">
                  <c:v>1178.28773168579</c:v>
                </c:pt>
                <c:pt idx="120">
                  <c:v>1177.4051191526921</c:v>
                </c:pt>
                <c:pt idx="121">
                  <c:v>1179.170344218888</c:v>
                </c:pt>
                <c:pt idx="122">
                  <c:v>1187.1138570167698</c:v>
                </c:pt>
                <c:pt idx="123">
                  <c:v>1195.0573698146516</c:v>
                </c:pt>
                <c:pt idx="124">
                  <c:v>1200.3530450132394</c:v>
                </c:pt>
                <c:pt idx="125">
                  <c:v>1205.6487202118271</c:v>
                </c:pt>
                <c:pt idx="126">
                  <c:v>1203.0008826125336</c:v>
                </c:pt>
                <c:pt idx="127">
                  <c:v>1209.1791703442193</c:v>
                </c:pt>
                <c:pt idx="128">
                  <c:v>1207.4139452780234</c:v>
                </c:pt>
                <c:pt idx="129">
                  <c:v>1202.1182700794354</c:v>
                </c:pt>
                <c:pt idx="130">
                  <c:v>1205.6487202118274</c:v>
                </c:pt>
                <c:pt idx="131">
                  <c:v>1203.8834951456315</c:v>
                </c:pt>
                <c:pt idx="132">
                  <c:v>1203.8834951456315</c:v>
                </c:pt>
                <c:pt idx="133">
                  <c:v>1207.4139452780234</c:v>
                </c:pt>
                <c:pt idx="134">
                  <c:v>1212.7096204766112</c:v>
                </c:pt>
                <c:pt idx="135">
                  <c:v>1205.6487202118274</c:v>
                </c:pt>
                <c:pt idx="136">
                  <c:v>1197.7052074139456</c:v>
                </c:pt>
                <c:pt idx="137">
                  <c:v>1201.2356575463375</c:v>
                </c:pt>
                <c:pt idx="138">
                  <c:v>1210.9443954104152</c:v>
                </c:pt>
                <c:pt idx="139">
                  <c:v>1210.9443954104152</c:v>
                </c:pt>
                <c:pt idx="140">
                  <c:v>1209.1791703442193</c:v>
                </c:pt>
                <c:pt idx="141">
                  <c:v>1208.2965578111214</c:v>
                </c:pt>
                <c:pt idx="142">
                  <c:v>1213.5922330097092</c:v>
                </c:pt>
                <c:pt idx="143">
                  <c:v>1215.357458075905</c:v>
                </c:pt>
                <c:pt idx="144">
                  <c:v>1212.7096204766112</c:v>
                </c:pt>
                <c:pt idx="145">
                  <c:v>1219.7705207413946</c:v>
                </c:pt>
                <c:pt idx="146">
                  <c:v>1225.9488084730806</c:v>
                </c:pt>
                <c:pt idx="147">
                  <c:v>1232.1270962047663</c:v>
                </c:pt>
                <c:pt idx="148">
                  <c:v>1238.3053839364522</c:v>
                </c:pt>
                <c:pt idx="149">
                  <c:v>1244.483671668138</c:v>
                </c:pt>
                <c:pt idx="150">
                  <c:v>1248.0141218005299</c:v>
                </c:pt>
                <c:pt idx="151">
                  <c:v>1255.9576345984117</c:v>
                </c:pt>
                <c:pt idx="152">
                  <c:v>1258.6054721977055</c:v>
                </c:pt>
                <c:pt idx="153">
                  <c:v>1261.2533097969995</c:v>
                </c:pt>
                <c:pt idx="154">
                  <c:v>1270.0794351279792</c:v>
                </c:pt>
                <c:pt idx="155">
                  <c:v>1272.727272727273</c:v>
                </c:pt>
                <c:pt idx="156">
                  <c:v>1270.9620476610771</c:v>
                </c:pt>
                <c:pt idx="157">
                  <c:v>1282.4360105913509</c:v>
                </c:pt>
                <c:pt idx="158">
                  <c:v>1295.6751985878204</c:v>
                </c:pt>
                <c:pt idx="159">
                  <c:v>1314.2100617828778</c:v>
                </c:pt>
                <c:pt idx="160">
                  <c:v>1322.1535745807596</c:v>
                </c:pt>
                <c:pt idx="161">
                  <c:v>1340.688437775817</c:v>
                </c:pt>
                <c:pt idx="162">
                  <c:v>1349.5145631067967</c:v>
                </c:pt>
                <c:pt idx="163">
                  <c:v>1351.2797881729925</c:v>
                </c:pt>
                <c:pt idx="164">
                  <c:v>1346.8667255075027</c:v>
                </c:pt>
                <c:pt idx="165">
                  <c:v>1347.7493380406006</c:v>
                </c:pt>
                <c:pt idx="166">
                  <c:v>1357.4580759046785</c:v>
                </c:pt>
                <c:pt idx="167">
                  <c:v>1359.2233009708743</c:v>
                </c:pt>
                <c:pt idx="168">
                  <c:v>1351.2797881729925</c:v>
                </c:pt>
                <c:pt idx="169">
                  <c:v>1358.3406884377764</c:v>
                </c:pt>
                <c:pt idx="170">
                  <c:v>1363.6363636363642</c:v>
                </c:pt>
                <c:pt idx="171">
                  <c:v>1370.6972639011481</c:v>
                </c:pt>
                <c:pt idx="172">
                  <c:v>1380.4060017652257</c:v>
                </c:pt>
                <c:pt idx="173">
                  <c:v>1385.7016769638135</c:v>
                </c:pt>
                <c:pt idx="174">
                  <c:v>1387.4669020300094</c:v>
                </c:pt>
                <c:pt idx="175">
                  <c:v>1395.4104148278911</c:v>
                </c:pt>
                <c:pt idx="176">
                  <c:v>1400.7060900264789</c:v>
                </c:pt>
                <c:pt idx="177">
                  <c:v>1398.9408649602831</c:v>
                </c:pt>
                <c:pt idx="178">
                  <c:v>1399.823477493381</c:v>
                </c:pt>
                <c:pt idx="179">
                  <c:v>1401.5887025595771</c:v>
                </c:pt>
                <c:pt idx="180">
                  <c:v>1397.1756398940872</c:v>
                </c:pt>
              </c:numCache>
            </c:numRef>
          </c:val>
          <c:smooth val="0"/>
          <c:extLst>
            <c:ext xmlns:c16="http://schemas.microsoft.com/office/drawing/2014/chart" uri="{C3380CC4-5D6E-409C-BE32-E72D297353CC}">
              <c16:uniqueId val="{00000002-094A-41F0-BF63-4C40DE31EF0A}"/>
            </c:ext>
          </c:extLst>
        </c:ser>
        <c:ser>
          <c:idx val="1"/>
          <c:order val="3"/>
          <c:tx>
            <c:strRef>
              <c:f>'Données Normes vs réalité '!$F$5</c:f>
              <c:strCache>
                <c:ptCount val="1"/>
                <c:pt idx="0">
                  <c:v>S&amp;P/TSX Normes 2009</c:v>
                </c:pt>
              </c:strCache>
            </c:strRef>
          </c:tx>
          <c:spPr>
            <a:ln w="28575" cap="rnd">
              <a:solidFill>
                <a:srgbClr val="BDE6EF"/>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'!$F$6:$F$187</c:f>
              <c:numCache>
                <c:formatCode>_("$"* #,##0.00_);_("$"* \(#,##0.00\);_("$"* "-"??_);_(@_)</c:formatCode>
                <c:ptCount val="182"/>
                <c:pt idx="0">
                  <c:v>1000</c:v>
                </c:pt>
                <c:pt idx="1">
                  <c:v>1005.8497409526457</c:v>
                </c:pt>
                <c:pt idx="2">
                  <c:v>1011.7337013745044</c:v>
                </c:pt>
                <c:pt idx="3">
                  <c:v>1017.6520814406067</c:v>
                </c:pt>
                <c:pt idx="4">
                  <c:v>1023.605082496955</c:v>
                </c:pt>
                <c:pt idx="5">
                  <c:v>1029.5929070673737</c:v>
                </c:pt>
                <c:pt idx="6">
                  <c:v>1035.6157588603992</c:v>
                </c:pt>
                <c:pt idx="7">
                  <c:v>1041.67384277621</c:v>
                </c:pt>
                <c:pt idx="8">
                  <c:v>1047.7673649135977</c:v>
                </c:pt>
                <c:pt idx="9">
                  <c:v>1053.8965325769784</c:v>
                </c:pt>
                <c:pt idx="10">
                  <c:v>1060.0615542834453</c:v>
                </c:pt>
                <c:pt idx="11">
                  <c:v>1066.2626397698623</c:v>
                </c:pt>
                <c:pt idx="12">
                  <c:v>1072.5000000000002</c:v>
                </c:pt>
                <c:pt idx="13">
                  <c:v>1078.7738471717128</c:v>
                </c:pt>
                <c:pt idx="14">
                  <c:v>1085.0843947241563</c:v>
                </c:pt>
                <c:pt idx="15">
                  <c:v>1091.431857345051</c:v>
                </c:pt>
                <c:pt idx="16">
                  <c:v>1097.8164509779845</c:v>
                </c:pt>
                <c:pt idx="17">
                  <c:v>1104.2383928297586</c:v>
                </c:pt>
                <c:pt idx="18">
                  <c:v>1110.6979013777784</c:v>
                </c:pt>
                <c:pt idx="19">
                  <c:v>1117.1951963774857</c:v>
                </c:pt>
                <c:pt idx="20">
                  <c:v>1123.730498869834</c:v>
                </c:pt>
                <c:pt idx="21">
                  <c:v>1130.3040311888099</c:v>
                </c:pt>
                <c:pt idx="22">
                  <c:v>1136.9160169689956</c:v>
                </c:pt>
                <c:pt idx="23">
                  <c:v>1143.5666811531778</c:v>
                </c:pt>
                <c:pt idx="24">
                  <c:v>1150.2562500000006</c:v>
                </c:pt>
                <c:pt idx="25">
                  <c:v>1156.9849510916622</c:v>
                </c:pt>
                <c:pt idx="26">
                  <c:v>1163.7530133416578</c:v>
                </c:pt>
                <c:pt idx="27">
                  <c:v>1170.5606670025672</c:v>
                </c:pt>
                <c:pt idx="28">
                  <c:v>1177.4081436738884</c:v>
                </c:pt>
                <c:pt idx="29">
                  <c:v>1184.295676309916</c:v>
                </c:pt>
                <c:pt idx="30">
                  <c:v>1191.2234992276674</c:v>
                </c:pt>
                <c:pt idx="31">
                  <c:v>1198.1918481148534</c:v>
                </c:pt>
                <c:pt idx="32">
                  <c:v>1205.2009600378972</c:v>
                </c:pt>
                <c:pt idx="33">
                  <c:v>1212.2510734499988</c:v>
                </c:pt>
                <c:pt idx="34">
                  <c:v>1219.3424281992479</c:v>
                </c:pt>
                <c:pt idx="35">
                  <c:v>1226.4752655367836</c:v>
                </c:pt>
                <c:pt idx="36">
                  <c:v>1233.649828125001</c:v>
                </c:pt>
                <c:pt idx="37">
                  <c:v>1240.8663600458081</c:v>
                </c:pt>
                <c:pt idx="38">
                  <c:v>1248.1251068089284</c:v>
                </c:pt>
                <c:pt idx="39">
                  <c:v>1255.426315360254</c:v>
                </c:pt>
                <c:pt idx="40">
                  <c:v>1262.7702340902458</c:v>
                </c:pt>
                <c:pt idx="41">
                  <c:v>1270.1571128423855</c:v>
                </c:pt>
                <c:pt idx="42">
                  <c:v>1277.5872029216737</c:v>
                </c:pt>
                <c:pt idx="43">
                  <c:v>1285.0607571031805</c:v>
                </c:pt>
                <c:pt idx="44">
                  <c:v>1292.5780296406449</c:v>
                </c:pt>
                <c:pt idx="45">
                  <c:v>1300.1392762751238</c:v>
                </c:pt>
                <c:pt idx="46">
                  <c:v>1307.7447542436935</c:v>
                </c:pt>
                <c:pt idx="47">
                  <c:v>1315.3947222882005</c:v>
                </c:pt>
                <c:pt idx="48">
                  <c:v>1323.0894406640637</c:v>
                </c:pt>
                <c:pt idx="49">
                  <c:v>1330.8291711491293</c:v>
                </c:pt>
                <c:pt idx="50">
                  <c:v>1338.6141770525758</c:v>
                </c:pt>
                <c:pt idx="51">
                  <c:v>1346.4447232238724</c:v>
                </c:pt>
                <c:pt idx="52">
                  <c:v>1354.3210760617887</c:v>
                </c:pt>
                <c:pt idx="53">
                  <c:v>1362.2435035234585</c:v>
                </c:pt>
                <c:pt idx="54">
                  <c:v>1370.2122751334953</c:v>
                </c:pt>
                <c:pt idx="55">
                  <c:v>1378.2276619931615</c:v>
                </c:pt>
                <c:pt idx="56">
                  <c:v>1386.289936789592</c:v>
                </c:pt>
                <c:pt idx="57">
                  <c:v>1394.3993738050708</c:v>
                </c:pt>
                <c:pt idx="58">
                  <c:v>1402.5562489263618</c:v>
                </c:pt>
                <c:pt idx="59">
                  <c:v>1410.7608396540954</c:v>
                </c:pt>
                <c:pt idx="60">
                  <c:v>1419.0134251122088</c:v>
                </c:pt>
                <c:pt idx="61">
                  <c:v>1427.3142860574417</c:v>
                </c:pt>
                <c:pt idx="62">
                  <c:v>1435.6637048888881</c:v>
                </c:pt>
                <c:pt idx="63">
                  <c:v>1444.0619656576037</c:v>
                </c:pt>
                <c:pt idx="64">
                  <c:v>1452.5093540762689</c:v>
                </c:pt>
                <c:pt idx="65">
                  <c:v>1461.0061575289099</c:v>
                </c:pt>
                <c:pt idx="66">
                  <c:v>1469.5526650806742</c:v>
                </c:pt>
                <c:pt idx="67">
                  <c:v>1478.1491674876661</c:v>
                </c:pt>
                <c:pt idx="68">
                  <c:v>1486.7959572068378</c:v>
                </c:pt>
                <c:pt idx="69">
                  <c:v>1495.4933284059387</c:v>
                </c:pt>
                <c:pt idx="70">
                  <c:v>1504.2415769735233</c:v>
                </c:pt>
                <c:pt idx="71">
                  <c:v>1513.0410005290175</c:v>
                </c:pt>
                <c:pt idx="72">
                  <c:v>1521.8918984328441</c:v>
                </c:pt>
                <c:pt idx="73">
                  <c:v>1530.7945717966063</c:v>
                </c:pt>
                <c:pt idx="74">
                  <c:v>1539.7493234933327</c:v>
                </c:pt>
                <c:pt idx="75">
                  <c:v>1548.75645816778</c:v>
                </c:pt>
                <c:pt idx="76">
                  <c:v>1557.8162822467984</c:v>
                </c:pt>
                <c:pt idx="77">
                  <c:v>1566.9291039497557</c:v>
                </c:pt>
                <c:pt idx="78">
                  <c:v>1576.095233299023</c:v>
                </c:pt>
                <c:pt idx="79">
                  <c:v>1585.3149821305219</c:v>
                </c:pt>
                <c:pt idx="80">
                  <c:v>1594.5886641043335</c:v>
                </c:pt>
                <c:pt idx="81">
                  <c:v>1603.9165947153692</c:v>
                </c:pt>
                <c:pt idx="82">
                  <c:v>1613.2990913041037</c:v>
                </c:pt>
                <c:pt idx="83">
                  <c:v>1622.7364730673714</c:v>
                </c:pt>
                <c:pt idx="84">
                  <c:v>1632.2290610692255</c:v>
                </c:pt>
                <c:pt idx="85">
                  <c:v>1641.7771782518605</c:v>
                </c:pt>
                <c:pt idx="86">
                  <c:v>1651.3811494465995</c:v>
                </c:pt>
                <c:pt idx="87">
                  <c:v>1661.0413013849443</c:v>
                </c:pt>
                <c:pt idx="88">
                  <c:v>1670.7579627096916</c:v>
                </c:pt>
                <c:pt idx="89">
                  <c:v>1680.5314639861133</c:v>
                </c:pt>
                <c:pt idx="90">
                  <c:v>1690.3621377132024</c:v>
                </c:pt>
                <c:pt idx="91">
                  <c:v>1700.250318334985</c:v>
                </c:pt>
                <c:pt idx="92">
                  <c:v>1710.1963422518979</c:v>
                </c:pt>
                <c:pt idx="93">
                  <c:v>1720.2005478322337</c:v>
                </c:pt>
                <c:pt idx="94">
                  <c:v>1730.2632754236515</c:v>
                </c:pt>
                <c:pt idx="95">
                  <c:v>1740.384867364756</c:v>
                </c:pt>
                <c:pt idx="96">
                  <c:v>1750.5656679967444</c:v>
                </c:pt>
                <c:pt idx="97">
                  <c:v>1760.8060236751205</c:v>
                </c:pt>
                <c:pt idx="98">
                  <c:v>1771.1062827814781</c:v>
                </c:pt>
                <c:pt idx="99">
                  <c:v>1781.4667957353529</c:v>
                </c:pt>
                <c:pt idx="100">
                  <c:v>1791.8879150061446</c:v>
                </c:pt>
                <c:pt idx="101">
                  <c:v>1802.3699951251069</c:v>
                </c:pt>
                <c:pt idx="102">
                  <c:v>1812.91339269741</c:v>
                </c:pt>
                <c:pt idx="103">
                  <c:v>1823.5184664142719</c:v>
                </c:pt>
                <c:pt idx="104">
                  <c:v>1834.1855770651612</c:v>
                </c:pt>
                <c:pt idx="105">
                  <c:v>1844.9150875500713</c:v>
                </c:pt>
                <c:pt idx="106">
                  <c:v>1855.707362891867</c:v>
                </c:pt>
                <c:pt idx="107">
                  <c:v>1866.5627702487016</c:v>
                </c:pt>
                <c:pt idx="108">
                  <c:v>1877.4816789265092</c:v>
                </c:pt>
                <c:pt idx="109">
                  <c:v>1888.4644603915676</c:v>
                </c:pt>
                <c:pt idx="110">
                  <c:v>1899.511488283136</c:v>
                </c:pt>
                <c:pt idx="111">
                  <c:v>1910.6231384261669</c:v>
                </c:pt>
                <c:pt idx="112">
                  <c:v>1921.7997888440909</c:v>
                </c:pt>
                <c:pt idx="113">
                  <c:v>1933.0418197716781</c:v>
                </c:pt>
                <c:pt idx="114">
                  <c:v>1944.3496136679732</c:v>
                </c:pt>
                <c:pt idx="115">
                  <c:v>1955.7235552293075</c:v>
                </c:pt>
                <c:pt idx="116">
                  <c:v>1967.1640314023862</c:v>
                </c:pt>
                <c:pt idx="117">
                  <c:v>1978.6714313974524</c:v>
                </c:pt>
                <c:pt idx="118">
                  <c:v>1990.246146701528</c:v>
                </c:pt>
                <c:pt idx="119">
                  <c:v>2001.8885710917332</c:v>
                </c:pt>
                <c:pt idx="120">
                  <c:v>2013.5991006486818</c:v>
                </c:pt>
                <c:pt idx="121">
                  <c:v>2025.3781337699568</c:v>
                </c:pt>
                <c:pt idx="122">
                  <c:v>2037.2260711836639</c:v>
                </c:pt>
                <c:pt idx="123">
                  <c:v>2049.1433159620642</c:v>
                </c:pt>
                <c:pt idx="124">
                  <c:v>2061.1302735352879</c:v>
                </c:pt>
                <c:pt idx="125">
                  <c:v>2073.1873517051249</c:v>
                </c:pt>
                <c:pt idx="126">
                  <c:v>2085.3149606589013</c:v>
                </c:pt>
                <c:pt idx="127">
                  <c:v>2097.5135129834325</c:v>
                </c:pt>
                <c:pt idx="128">
                  <c:v>2109.7834236790595</c:v>
                </c:pt>
                <c:pt idx="129">
                  <c:v>2122.125110173768</c:v>
                </c:pt>
                <c:pt idx="130">
                  <c:v>2134.5389923373891</c:v>
                </c:pt>
                <c:pt idx="131">
                  <c:v>2147.025492495884</c:v>
                </c:pt>
                <c:pt idx="132">
                  <c:v>2159.5850354457116</c:v>
                </c:pt>
                <c:pt idx="133">
                  <c:v>2172.218048468279</c:v>
                </c:pt>
                <c:pt idx="134">
                  <c:v>2184.9249613444799</c:v>
                </c:pt>
                <c:pt idx="135">
                  <c:v>2197.7062063693147</c:v>
                </c:pt>
                <c:pt idx="136">
                  <c:v>2210.5622183665969</c:v>
                </c:pt>
                <c:pt idx="137">
                  <c:v>2223.4934347037474</c:v>
                </c:pt>
                <c:pt idx="138">
                  <c:v>2236.5002953066728</c:v>
                </c:pt>
                <c:pt idx="139">
                  <c:v>2249.5832426747324</c:v>
                </c:pt>
                <c:pt idx="140">
                  <c:v>2262.7427218957923</c:v>
                </c:pt>
                <c:pt idx="141">
                  <c:v>2275.9791806613671</c:v>
                </c:pt>
                <c:pt idx="142">
                  <c:v>2289.2930692818509</c:v>
                </c:pt>
                <c:pt idx="143">
                  <c:v>2302.6848407018369</c:v>
                </c:pt>
                <c:pt idx="144">
                  <c:v>2316.1549505155267</c:v>
                </c:pt>
                <c:pt idx="145">
                  <c:v>2329.7038569822303</c:v>
                </c:pt>
                <c:pt idx="146">
                  <c:v>2343.3320210419556</c:v>
                </c:pt>
                <c:pt idx="147">
                  <c:v>2357.0399063310906</c:v>
                </c:pt>
                <c:pt idx="148">
                  <c:v>2370.8279791981759</c:v>
                </c:pt>
                <c:pt idx="149">
                  <c:v>2384.6967087197695</c:v>
                </c:pt>
                <c:pt idx="150">
                  <c:v>2398.6465667164071</c:v>
                </c:pt>
                <c:pt idx="151">
                  <c:v>2412.6780277686512</c:v>
                </c:pt>
                <c:pt idx="152">
                  <c:v>2426.7915692332381</c:v>
                </c:pt>
                <c:pt idx="153">
                  <c:v>2440.9876712593168</c:v>
                </c:pt>
                <c:pt idx="154">
                  <c:v>2455.2668168047858</c:v>
                </c:pt>
                <c:pt idx="155">
                  <c:v>2469.6294916527208</c:v>
                </c:pt>
                <c:pt idx="156">
                  <c:v>2484.0761844279032</c:v>
                </c:pt>
                <c:pt idx="157">
                  <c:v>2498.6073866134429</c:v>
                </c:pt>
                <c:pt idx="158">
                  <c:v>2513.2235925674986</c:v>
                </c:pt>
                <c:pt idx="159">
                  <c:v>2527.9252995400961</c:v>
                </c:pt>
                <c:pt idx="160">
                  <c:v>2542.7130076900448</c:v>
                </c:pt>
                <c:pt idx="161">
                  <c:v>2557.5872201019542</c:v>
                </c:pt>
                <c:pt idx="162">
                  <c:v>2572.5484428033478</c:v>
                </c:pt>
                <c:pt idx="163">
                  <c:v>2587.5971847818796</c:v>
                </c:pt>
                <c:pt idx="164">
                  <c:v>2602.7339580026487</c:v>
                </c:pt>
                <c:pt idx="165">
                  <c:v>2617.9592774256184</c:v>
                </c:pt>
                <c:pt idx="166">
                  <c:v>2633.2736610231336</c:v>
                </c:pt>
                <c:pt idx="167">
                  <c:v>2648.6776297975439</c:v>
                </c:pt>
                <c:pt idx="168">
                  <c:v>2664.1717077989269</c:v>
                </c:pt>
                <c:pt idx="169">
                  <c:v>2679.7564221429184</c:v>
                </c:pt>
                <c:pt idx="170">
                  <c:v>2695.4323030286432</c:v>
                </c:pt>
                <c:pt idx="171">
                  <c:v>2711.1998837567539</c:v>
                </c:pt>
                <c:pt idx="172">
                  <c:v>2727.059700747574</c:v>
                </c:pt>
                <c:pt idx="173">
                  <c:v>2743.0122935593467</c:v>
                </c:pt>
                <c:pt idx="174">
                  <c:v>2759.0582049065915</c:v>
                </c:pt>
                <c:pt idx="175">
                  <c:v>2775.1979806785666</c:v>
                </c:pt>
                <c:pt idx="176">
                  <c:v>2791.4321699578418</c:v>
                </c:pt>
                <c:pt idx="177">
                  <c:v>2807.7613250389768</c:v>
                </c:pt>
                <c:pt idx="178">
                  <c:v>2824.1860014473118</c:v>
                </c:pt>
                <c:pt idx="179">
                  <c:v>2840.706757957867</c:v>
                </c:pt>
                <c:pt idx="180">
                  <c:v>2857.3241566143506</c:v>
                </c:pt>
                <c:pt idx="181">
                  <c:v>2874.0387627482814</c:v>
                </c:pt>
              </c:numCache>
            </c:numRef>
          </c:val>
          <c:smooth val="0"/>
          <c:extLst>
            <c:ext xmlns:c16="http://schemas.microsoft.com/office/drawing/2014/chart" uri="{C3380CC4-5D6E-409C-BE32-E72D297353CC}">
              <c16:uniqueId val="{00000003-094A-41F0-BF63-4C40DE31EF0A}"/>
            </c:ext>
          </c:extLst>
        </c:ser>
        <c:ser>
          <c:idx val="3"/>
          <c:order val="4"/>
          <c:tx>
            <c:strRef>
              <c:f>'Données Normes vs réalité '!$H$5</c:f>
              <c:strCache>
                <c:ptCount val="1"/>
                <c:pt idx="0">
                  <c:v>FTSE universel Normes 2009</c:v>
                </c:pt>
              </c:strCache>
            </c:strRef>
          </c:tx>
          <c:spPr>
            <a:ln w="28575" cap="rnd">
              <a:solidFill>
                <a:srgbClr val="026028"/>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'!$H$6:$H$187</c:f>
              <c:numCache>
                <c:formatCode>_("$"* #,##0.00_);_("$"* \(#,##0.00\);_("$"* "-"??_);_(@_)</c:formatCode>
                <c:ptCount val="182"/>
                <c:pt idx="0">
                  <c:v>1000</c:v>
                </c:pt>
                <c:pt idx="1">
                  <c:v>1003.8746849921291</c:v>
                </c:pt>
                <c:pt idx="2">
                  <c:v>1007.7643831680465</c:v>
                </c:pt>
                <c:pt idx="3">
                  <c:v>1011.66915269911</c:v>
                </c:pt>
                <c:pt idx="4">
                  <c:v>1015.5890519820732</c:v>
                </c:pt>
                <c:pt idx="5">
                  <c:v>1019.5241396399589</c:v>
                </c:pt>
                <c:pt idx="6">
                  <c:v>1023.4744745229352</c:v>
                </c:pt>
                <c:pt idx="7">
                  <c:v>1027.4401157091966</c:v>
                </c:pt>
                <c:pt idx="8">
                  <c:v>1031.4211225058464</c:v>
                </c:pt>
                <c:pt idx="9">
                  <c:v>1035.4175544497848</c:v>
                </c:pt>
                <c:pt idx="10">
                  <c:v>1039.4294713085985</c:v>
                </c:pt>
                <c:pt idx="11">
                  <c:v>1043.4569330814547</c:v>
                </c:pt>
                <c:pt idx="12">
                  <c:v>1047.4999999999986</c:v>
                </c:pt>
                <c:pt idx="13">
                  <c:v>1051.558732529254</c:v>
                </c:pt>
                <c:pt idx="14">
                  <c:v>1055.6331913685276</c:v>
                </c:pt>
                <c:pt idx="15">
                  <c:v>1059.7234374523166</c:v>
                </c:pt>
                <c:pt idx="16">
                  <c:v>1063.8295319512206</c:v>
                </c:pt>
                <c:pt idx="17">
                  <c:v>1067.9515362728557</c:v>
                </c:pt>
                <c:pt idx="18">
                  <c:v>1072.0895120627733</c:v>
                </c:pt>
                <c:pt idx="19">
                  <c:v>1076.243521205382</c:v>
                </c:pt>
                <c:pt idx="20">
                  <c:v>1080.4136258248727</c:v>
                </c:pt>
                <c:pt idx="21">
                  <c:v>1084.5998882861481</c:v>
                </c:pt>
                <c:pt idx="22">
                  <c:v>1088.8023711957555</c:v>
                </c:pt>
                <c:pt idx="23">
                  <c:v>1093.0211374028224</c:v>
                </c:pt>
                <c:pt idx="24">
                  <c:v>1097.2562499999972</c:v>
                </c:pt>
                <c:pt idx="25">
                  <c:v>1101.5077723243921</c:v>
                </c:pt>
                <c:pt idx="26">
                  <c:v>1105.7757679585311</c:v>
                </c:pt>
                <c:pt idx="27">
                  <c:v>1110.0603007313002</c:v>
                </c:pt>
                <c:pt idx="28">
                  <c:v>1114.3614347189023</c:v>
                </c:pt>
                <c:pt idx="29">
                  <c:v>1118.6792342458152</c:v>
                </c:pt>
                <c:pt idx="30">
                  <c:v>1123.0137638857541</c:v>
                </c:pt>
                <c:pt idx="31">
                  <c:v>1127.3650884626368</c:v>
                </c:pt>
                <c:pt idx="32">
                  <c:v>1131.7332730515534</c:v>
                </c:pt>
                <c:pt idx="33">
                  <c:v>1136.1183829797394</c:v>
                </c:pt>
                <c:pt idx="34">
                  <c:v>1140.5204838275531</c:v>
                </c:pt>
                <c:pt idx="35">
                  <c:v>1144.9396414294556</c:v>
                </c:pt>
                <c:pt idx="36">
                  <c:v>1149.375921874996</c:v>
                </c:pt>
                <c:pt idx="37">
                  <c:v>1153.8293915097997</c:v>
                </c:pt>
                <c:pt idx="38">
                  <c:v>1158.3001169365602</c:v>
                </c:pt>
                <c:pt idx="39">
                  <c:v>1162.7881650160357</c:v>
                </c:pt>
                <c:pt idx="40">
                  <c:v>1167.2936028680488</c:v>
                </c:pt>
                <c:pt idx="41">
                  <c:v>1171.8164978724899</c:v>
                </c:pt>
                <c:pt idx="42">
                  <c:v>1176.3569176703259</c:v>
                </c:pt>
                <c:pt idx="43">
                  <c:v>1180.9149301646105</c:v>
                </c:pt>
                <c:pt idx="44">
                  <c:v>1185.4906035215006</c:v>
                </c:pt>
                <c:pt idx="45">
                  <c:v>1190.0840061712754</c:v>
                </c:pt>
                <c:pt idx="46">
                  <c:v>1194.6952068093601</c:v>
                </c:pt>
                <c:pt idx="47">
                  <c:v>1199.3242743973531</c:v>
                </c:pt>
                <c:pt idx="48">
                  <c:v>1203.9712781640567</c:v>
                </c:pt>
                <c:pt idx="49">
                  <c:v>1208.6362876065136</c:v>
                </c:pt>
                <c:pt idx="50">
                  <c:v>1213.3193724910452</c:v>
                </c:pt>
                <c:pt idx="51">
                  <c:v>1218.0206028542959</c:v>
                </c:pt>
                <c:pt idx="52">
                  <c:v>1222.7400490042796</c:v>
                </c:pt>
                <c:pt idx="53">
                  <c:v>1227.4777815214318</c:v>
                </c:pt>
                <c:pt idx="54">
                  <c:v>1232.233871259665</c:v>
                </c:pt>
                <c:pt idx="55">
                  <c:v>1237.008389347428</c:v>
                </c:pt>
                <c:pt idx="56">
                  <c:v>1241.8014071887703</c:v>
                </c:pt>
                <c:pt idx="57">
                  <c:v>1246.6129964644094</c:v>
                </c:pt>
                <c:pt idx="58">
                  <c:v>1251.4432291328033</c:v>
                </c:pt>
                <c:pt idx="59">
                  <c:v>1256.2921774312258</c:v>
                </c:pt>
                <c:pt idx="60">
                  <c:v>1261.1599138768479</c:v>
                </c:pt>
                <c:pt idx="61">
                  <c:v>1266.0465112678214</c:v>
                </c:pt>
                <c:pt idx="62">
                  <c:v>1270.9520426843683</c:v>
                </c:pt>
                <c:pt idx="63">
                  <c:v>1275.8765814898734</c:v>
                </c:pt>
                <c:pt idx="64">
                  <c:v>1280.8202013319813</c:v>
                </c:pt>
                <c:pt idx="65">
                  <c:v>1285.7829761436981</c:v>
                </c:pt>
                <c:pt idx="66">
                  <c:v>1290.7649801444973</c:v>
                </c:pt>
                <c:pt idx="67">
                  <c:v>1295.7662878414289</c:v>
                </c:pt>
                <c:pt idx="68">
                  <c:v>1300.7869740302351</c:v>
                </c:pt>
                <c:pt idx="69">
                  <c:v>1305.8271137964671</c:v>
                </c:pt>
                <c:pt idx="70">
                  <c:v>1310.8867825166096</c:v>
                </c:pt>
                <c:pt idx="71">
                  <c:v>1315.9660558592072</c:v>
                </c:pt>
                <c:pt idx="72">
                  <c:v>1321.0650097859964</c:v>
                </c:pt>
                <c:pt idx="73">
                  <c:v>1326.1837205530412</c:v>
                </c:pt>
                <c:pt idx="74">
                  <c:v>1331.3222647118741</c:v>
                </c:pt>
                <c:pt idx="75">
                  <c:v>1336.4807191106406</c:v>
                </c:pt>
                <c:pt idx="76">
                  <c:v>1341.6591608952485</c:v>
                </c:pt>
                <c:pt idx="77">
                  <c:v>1346.8576675105219</c:v>
                </c:pt>
                <c:pt idx="78">
                  <c:v>1352.076316701359</c:v>
                </c:pt>
                <c:pt idx="79">
                  <c:v>1357.315186513895</c:v>
                </c:pt>
                <c:pt idx="80">
                  <c:v>1362.5743552966694</c:v>
                </c:pt>
                <c:pt idx="81">
                  <c:v>1367.8539017017974</c:v>
                </c:pt>
                <c:pt idx="82">
                  <c:v>1373.1539046861467</c:v>
                </c:pt>
                <c:pt idx="83">
                  <c:v>1378.4744435125176</c:v>
                </c:pt>
                <c:pt idx="84">
                  <c:v>1383.8155977508293</c:v>
                </c:pt>
                <c:pt idx="85">
                  <c:v>1389.1774472793086</c:v>
                </c:pt>
                <c:pt idx="86">
                  <c:v>1394.5600722856861</c:v>
                </c:pt>
                <c:pt idx="87">
                  <c:v>1399.963553268394</c:v>
                </c:pt>
                <c:pt idx="88">
                  <c:v>1405.387971037771</c:v>
                </c:pt>
                <c:pt idx="89">
                  <c:v>1410.8334067172698</c:v>
                </c:pt>
                <c:pt idx="90">
                  <c:v>1416.2999417446717</c:v>
                </c:pt>
                <c:pt idx="91">
                  <c:v>1421.7876578733033</c:v>
                </c:pt>
                <c:pt idx="92">
                  <c:v>1427.2966371732593</c:v>
                </c:pt>
                <c:pt idx="93">
                  <c:v>1432.8269620326309</c:v>
                </c:pt>
                <c:pt idx="94">
                  <c:v>1438.3787151587369</c:v>
                </c:pt>
                <c:pt idx="95">
                  <c:v>1443.9519795793606</c:v>
                </c:pt>
                <c:pt idx="96">
                  <c:v>1449.546838643992</c:v>
                </c:pt>
                <c:pt idx="97">
                  <c:v>1455.1633760250743</c:v>
                </c:pt>
                <c:pt idx="98">
                  <c:v>1460.8016757192547</c:v>
                </c:pt>
                <c:pt idx="99">
                  <c:v>1466.4618220486414</c:v>
                </c:pt>
                <c:pt idx="100">
                  <c:v>1472.1438996620636</c:v>
                </c:pt>
                <c:pt idx="101">
                  <c:v>1477.8479935363387</c:v>
                </c:pt>
                <c:pt idx="102">
                  <c:v>1483.5741889775422</c:v>
                </c:pt>
                <c:pt idx="103">
                  <c:v>1489.3225716222837</c:v>
                </c:pt>
                <c:pt idx="104">
                  <c:v>1495.0932274389877</c:v>
                </c:pt>
                <c:pt idx="105">
                  <c:v>1500.8862427291795</c:v>
                </c:pt>
                <c:pt idx="106">
                  <c:v>1506.7017041287754</c:v>
                </c:pt>
                <c:pt idx="107">
                  <c:v>1512.5396986093785</c:v>
                </c:pt>
                <c:pt idx="108">
                  <c:v>1518.4003134795798</c:v>
                </c:pt>
                <c:pt idx="109">
                  <c:v>1524.2836363862634</c:v>
                </c:pt>
                <c:pt idx="110">
                  <c:v>1530.1897553159174</c:v>
                </c:pt>
                <c:pt idx="111">
                  <c:v>1536.1187585959499</c:v>
                </c:pt>
                <c:pt idx="112">
                  <c:v>1542.0707348960098</c:v>
                </c:pt>
                <c:pt idx="113">
                  <c:v>1548.045773229313</c:v>
                </c:pt>
                <c:pt idx="114">
                  <c:v>1554.0439629539737</c:v>
                </c:pt>
                <c:pt idx="115">
                  <c:v>1560.0653937743405</c:v>
                </c:pt>
                <c:pt idx="116">
                  <c:v>1566.1101557423381</c:v>
                </c:pt>
                <c:pt idx="117">
                  <c:v>1572.178339258814</c:v>
                </c:pt>
                <c:pt idx="118">
                  <c:v>1578.2700350748908</c:v>
                </c:pt>
                <c:pt idx="119">
                  <c:v>1584.3853342933226</c:v>
                </c:pt>
                <c:pt idx="120">
                  <c:v>1590.5243283698585</c:v>
                </c:pt>
                <c:pt idx="121">
                  <c:v>1596.6871091146095</c:v>
                </c:pt>
                <c:pt idx="122">
                  <c:v>1602.8737686934219</c:v>
                </c:pt>
                <c:pt idx="123">
                  <c:v>1609.0843996292558</c:v>
                </c:pt>
                <c:pt idx="124">
                  <c:v>1615.3190948035685</c:v>
                </c:pt>
                <c:pt idx="125">
                  <c:v>1621.5779474577037</c:v>
                </c:pt>
                <c:pt idx="126">
                  <c:v>1627.8610511942857</c:v>
                </c:pt>
                <c:pt idx="127">
                  <c:v>1634.1684999786198</c:v>
                </c:pt>
                <c:pt idx="128">
                  <c:v>1640.5003881400971</c:v>
                </c:pt>
                <c:pt idx="129">
                  <c:v>1646.8568103736056</c:v>
                </c:pt>
                <c:pt idx="130">
                  <c:v>1653.2378617409461</c:v>
                </c:pt>
                <c:pt idx="131">
                  <c:v>1659.6436376722534</c:v>
                </c:pt>
                <c:pt idx="132">
                  <c:v>1666.0742339674248</c:v>
                </c:pt>
                <c:pt idx="133">
                  <c:v>1672.5297467975515</c:v>
                </c:pt>
                <c:pt idx="134">
                  <c:v>1679.0102727063577</c:v>
                </c:pt>
                <c:pt idx="135">
                  <c:v>1685.5159086116437</c:v>
                </c:pt>
                <c:pt idx="136">
                  <c:v>1692.0467518067362</c:v>
                </c:pt>
                <c:pt idx="137">
                  <c:v>1698.6028999619427</c:v>
                </c:pt>
                <c:pt idx="138">
                  <c:v>1705.1844511260124</c:v>
                </c:pt>
                <c:pt idx="139">
                  <c:v>1711.7915037276023</c:v>
                </c:pt>
                <c:pt idx="140">
                  <c:v>1718.4241565767497</c:v>
                </c:pt>
                <c:pt idx="141">
                  <c:v>1725.0825088663498</c:v>
                </c:pt>
                <c:pt idx="142">
                  <c:v>1731.7666601736389</c:v>
                </c:pt>
                <c:pt idx="143">
                  <c:v>1738.4767104616833</c:v>
                </c:pt>
                <c:pt idx="144">
                  <c:v>1745.2127600808753</c:v>
                </c:pt>
                <c:pt idx="145">
                  <c:v>1751.974909770433</c:v>
                </c:pt>
                <c:pt idx="146">
                  <c:v>1758.7632606599072</c:v>
                </c:pt>
                <c:pt idx="147">
                  <c:v>1765.5779142706945</c:v>
                </c:pt>
                <c:pt idx="148">
                  <c:v>1772.4189725175538</c:v>
                </c:pt>
                <c:pt idx="149">
                  <c:v>1779.2865377101325</c:v>
                </c:pt>
                <c:pt idx="150">
                  <c:v>1786.1807125544954</c:v>
                </c:pt>
                <c:pt idx="151">
                  <c:v>1793.1016001546609</c:v>
                </c:pt>
                <c:pt idx="152">
                  <c:v>1800.049304014143</c:v>
                </c:pt>
                <c:pt idx="153">
                  <c:v>1807.0239280374992</c:v>
                </c:pt>
                <c:pt idx="154">
                  <c:v>1814.0255765318843</c:v>
                </c:pt>
                <c:pt idx="155">
                  <c:v>1821.0543542086109</c:v>
                </c:pt>
                <c:pt idx="156">
                  <c:v>1828.1103661847144</c:v>
                </c:pt>
                <c:pt idx="157">
                  <c:v>1835.1937179845261</c:v>
                </c:pt>
                <c:pt idx="158">
                  <c:v>1842.3045155412506</c:v>
                </c:pt>
                <c:pt idx="159">
                  <c:v>1849.44286519855</c:v>
                </c:pt>
                <c:pt idx="160">
                  <c:v>1856.6088737121352</c:v>
                </c:pt>
                <c:pt idx="161">
                  <c:v>1863.8026482513615</c:v>
                </c:pt>
                <c:pt idx="162">
                  <c:v>1871.0242964008316</c:v>
                </c:pt>
                <c:pt idx="163">
                  <c:v>1878.273926162005</c:v>
                </c:pt>
                <c:pt idx="164">
                  <c:v>1885.5516459548123</c:v>
                </c:pt>
                <c:pt idx="165">
                  <c:v>1892.8575646192778</c:v>
                </c:pt>
                <c:pt idx="166">
                  <c:v>1900.1917914171463</c:v>
                </c:pt>
                <c:pt idx="167">
                  <c:v>1907.5544360335173</c:v>
                </c:pt>
                <c:pt idx="168">
                  <c:v>1914.9456085784857</c:v>
                </c:pt>
                <c:pt idx="169">
                  <c:v>1922.3654195887884</c:v>
                </c:pt>
                <c:pt idx="170">
                  <c:v>1929.8139800294573</c:v>
                </c:pt>
                <c:pt idx="171">
                  <c:v>1937.2914012954784</c:v>
                </c:pt>
                <c:pt idx="172">
                  <c:v>1944.7977952134588</c:v>
                </c:pt>
                <c:pt idx="173">
                  <c:v>1952.3332740432984</c:v>
                </c:pt>
                <c:pt idx="174">
                  <c:v>1959.8979504798683</c:v>
                </c:pt>
                <c:pt idx="175">
                  <c:v>1967.4919376546975</c:v>
                </c:pt>
                <c:pt idx="176">
                  <c:v>1975.1153491376633</c:v>
                </c:pt>
                <c:pt idx="177">
                  <c:v>1982.768298938691</c:v>
                </c:pt>
                <c:pt idx="178">
                  <c:v>1990.4509015094582</c:v>
                </c:pt>
                <c:pt idx="179">
                  <c:v>1998.1632717451068</c:v>
                </c:pt>
                <c:pt idx="180">
                  <c:v>2005.9055249859614</c:v>
                </c:pt>
                <c:pt idx="181">
                  <c:v>2013.6777770192534</c:v>
                </c:pt>
              </c:numCache>
            </c:numRef>
          </c:val>
          <c:smooth val="0"/>
          <c:extLst>
            <c:ext xmlns:c16="http://schemas.microsoft.com/office/drawing/2014/chart" uri="{C3380CC4-5D6E-409C-BE32-E72D297353CC}">
              <c16:uniqueId val="{00000004-094A-41F0-BF63-4C40DE31EF0A}"/>
            </c:ext>
          </c:extLst>
        </c:ser>
        <c:ser>
          <c:idx val="5"/>
          <c:order val="5"/>
          <c:tx>
            <c:strRef>
              <c:f>'Données Normes vs réalité '!$J$5</c:f>
              <c:strCache>
                <c:ptCount val="1"/>
                <c:pt idx="0">
                  <c:v>IPC Normes 2009</c:v>
                </c:pt>
              </c:strCache>
            </c:strRef>
          </c:tx>
          <c:spPr>
            <a:ln w="28575" cap="rnd">
              <a:solidFill>
                <a:srgbClr val="F75B1F"/>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'!$J$6:$J$186</c:f>
              <c:numCache>
                <c:formatCode>_("$"* #,##0.00_);_("$"* \(#,##0.00\);_("$"* "-"??_);_(@_)</c:formatCode>
                <c:ptCount val="181"/>
                <c:pt idx="0">
                  <c:v>1000</c:v>
                </c:pt>
                <c:pt idx="1">
                  <c:v>1001.8559375353362</c:v>
                </c:pt>
                <c:pt idx="2">
                  <c:v>1003.7153195748075</c:v>
                </c:pt>
                <c:pt idx="3">
                  <c:v>1005.5781525111984</c:v>
                </c:pt>
                <c:pt idx="4">
                  <c:v>1007.4444427491579</c:v>
                </c:pt>
                <c:pt idx="5">
                  <c:v>1009.314196705222</c:v>
                </c:pt>
                <c:pt idx="6">
                  <c:v>1011.1874208078349</c:v>
                </c:pt>
                <c:pt idx="7">
                  <c:v>1013.064121497372</c:v>
                </c:pt>
                <c:pt idx="8">
                  <c:v>1014.9443052261613</c:v>
                </c:pt>
                <c:pt idx="9">
                  <c:v>1016.8279784585062</c:v>
                </c:pt>
                <c:pt idx="10">
                  <c:v>1018.7151476707073</c:v>
                </c:pt>
                <c:pt idx="11">
                  <c:v>1020.605819351085</c:v>
                </c:pt>
                <c:pt idx="12">
                  <c:v>1022.5000000000011</c:v>
                </c:pt>
                <c:pt idx="13">
                  <c:v>1024.3976961298824</c:v>
                </c:pt>
                <c:pt idx="14">
                  <c:v>1026.2989142652418</c:v>
                </c:pt>
                <c:pt idx="15">
                  <c:v>1028.2036609427014</c:v>
                </c:pt>
                <c:pt idx="16">
                  <c:v>1030.111942711015</c:v>
                </c:pt>
                <c:pt idx="17">
                  <c:v>1032.0237661310905</c:v>
                </c:pt>
                <c:pt idx="18">
                  <c:v>1033.9391377760121</c:v>
                </c:pt>
                <c:pt idx="19">
                  <c:v>1035.8580642310637</c:v>
                </c:pt>
                <c:pt idx="20">
                  <c:v>1037.7805520937509</c:v>
                </c:pt>
                <c:pt idx="21">
                  <c:v>1039.7066079738236</c:v>
                </c:pt>
                <c:pt idx="22">
                  <c:v>1041.6362384932993</c:v>
                </c:pt>
                <c:pt idx="23">
                  <c:v>1043.5694502864853</c:v>
                </c:pt>
                <c:pt idx="24">
                  <c:v>1045.5062500000022</c:v>
                </c:pt>
                <c:pt idx="25">
                  <c:v>1047.4466442928058</c:v>
                </c:pt>
                <c:pt idx="26">
                  <c:v>1049.3906398362108</c:v>
                </c:pt>
                <c:pt idx="27">
                  <c:v>1051.3382433139132</c:v>
                </c:pt>
                <c:pt idx="28">
                  <c:v>1053.2894614220138</c:v>
                </c:pt>
                <c:pt idx="29">
                  <c:v>1055.2443008690409</c:v>
                </c:pt>
                <c:pt idx="30">
                  <c:v>1057.2027683759734</c:v>
                </c:pt>
                <c:pt idx="31">
                  <c:v>1059.1648706762637</c:v>
                </c:pt>
                <c:pt idx="32">
                  <c:v>1061.1306145158612</c:v>
                </c:pt>
                <c:pt idx="33">
                  <c:v>1063.1000066532356</c:v>
                </c:pt>
                <c:pt idx="34">
                  <c:v>1065.0730538593996</c:v>
                </c:pt>
                <c:pt idx="35">
                  <c:v>1067.0497629179324</c:v>
                </c:pt>
                <c:pt idx="36">
                  <c:v>1069.0301406250035</c:v>
                </c:pt>
                <c:pt idx="37">
                  <c:v>1071.0141937893952</c:v>
                </c:pt>
                <c:pt idx="38">
                  <c:v>1073.0019292325269</c:v>
                </c:pt>
                <c:pt idx="39">
                  <c:v>1074.9933537884776</c:v>
                </c:pt>
                <c:pt idx="40">
                  <c:v>1076.9884743040107</c:v>
                </c:pt>
                <c:pt idx="41">
                  <c:v>1078.9872976385959</c:v>
                </c:pt>
                <c:pt idx="42">
                  <c:v>1080.9898306644343</c:v>
                </c:pt>
                <c:pt idx="43">
                  <c:v>1082.9960802664812</c:v>
                </c:pt>
                <c:pt idx="44">
                  <c:v>1085.0060533424696</c:v>
                </c:pt>
                <c:pt idx="45">
                  <c:v>1087.0197568029348</c:v>
                </c:pt>
                <c:pt idx="46">
                  <c:v>1089.0371975712374</c:v>
                </c:pt>
                <c:pt idx="47">
                  <c:v>1091.0583825835872</c:v>
                </c:pt>
                <c:pt idx="48">
                  <c:v>1093.0833187890673</c:v>
                </c:pt>
                <c:pt idx="49">
                  <c:v>1095.1120131496577</c:v>
                </c:pt>
                <c:pt idx="50">
                  <c:v>1097.1444726402597</c:v>
                </c:pt>
                <c:pt idx="51">
                  <c:v>1099.1807042487194</c:v>
                </c:pt>
                <c:pt idx="52">
                  <c:v>1101.2207149758519</c:v>
                </c:pt>
                <c:pt idx="53">
                  <c:v>1103.2645118354653</c:v>
                </c:pt>
                <c:pt idx="54">
                  <c:v>1105.3121018543852</c:v>
                </c:pt>
                <c:pt idx="55">
                  <c:v>1107.363492072478</c:v>
                </c:pt>
                <c:pt idx="56">
                  <c:v>1109.4186895426762</c:v>
                </c:pt>
                <c:pt idx="57">
                  <c:v>1111.477701331002</c:v>
                </c:pt>
                <c:pt idx="58">
                  <c:v>1113.5405345165914</c:v>
                </c:pt>
                <c:pt idx="59">
                  <c:v>1115.6071961917191</c:v>
                </c:pt>
                <c:pt idx="60">
                  <c:v>1117.6776934618226</c:v>
                </c:pt>
                <c:pt idx="61">
                  <c:v>1119.7520334455264</c:v>
                </c:pt>
                <c:pt idx="62">
                  <c:v>1121.8302232746671</c:v>
                </c:pt>
                <c:pt idx="63">
                  <c:v>1123.9122700943171</c:v>
                </c:pt>
                <c:pt idx="64">
                  <c:v>1125.9981810628101</c:v>
                </c:pt>
                <c:pt idx="65">
                  <c:v>1128.0879633517648</c:v>
                </c:pt>
                <c:pt idx="66">
                  <c:v>1130.1816241461102</c:v>
                </c:pt>
                <c:pt idx="67">
                  <c:v>1132.2791706441101</c:v>
                </c:pt>
                <c:pt idx="68">
                  <c:v>1134.3806100573879</c:v>
                </c:pt>
                <c:pt idx="69">
                  <c:v>1136.4859496109509</c:v>
                </c:pt>
                <c:pt idx="70">
                  <c:v>1138.5951965432162</c:v>
                </c:pt>
                <c:pt idx="71">
                  <c:v>1140.7083581060342</c:v>
                </c:pt>
                <c:pt idx="72">
                  <c:v>1142.825441564715</c:v>
                </c:pt>
                <c:pt idx="73">
                  <c:v>1144.9464541980522</c:v>
                </c:pt>
                <c:pt idx="74">
                  <c:v>1147.0714032983483</c:v>
                </c:pt>
                <c:pt idx="75">
                  <c:v>1149.2002961714404</c:v>
                </c:pt>
                <c:pt idx="76">
                  <c:v>1151.3331401367245</c:v>
                </c:pt>
                <c:pt idx="77">
                  <c:v>1153.4699425271808</c:v>
                </c:pt>
                <c:pt idx="78">
                  <c:v>1155.6107106893992</c:v>
                </c:pt>
                <c:pt idx="79">
                  <c:v>1157.7554519836042</c:v>
                </c:pt>
                <c:pt idx="80">
                  <c:v>1159.9041737836808</c:v>
                </c:pt>
                <c:pt idx="81">
                  <c:v>1162.0568834771991</c:v>
                </c:pt>
                <c:pt idx="82">
                  <c:v>1164.2135884654404</c:v>
                </c:pt>
                <c:pt idx="83">
                  <c:v>1166.3742961634218</c:v>
                </c:pt>
                <c:pt idx="84">
                  <c:v>1168.5390139999229</c:v>
                </c:pt>
                <c:pt idx="85">
                  <c:v>1170.7077494175101</c:v>
                </c:pt>
                <c:pt idx="86">
                  <c:v>1172.8805098725629</c:v>
                </c:pt>
                <c:pt idx="87">
                  <c:v>1175.0573028352997</c:v>
                </c:pt>
                <c:pt idx="88">
                  <c:v>1177.2381357898025</c:v>
                </c:pt>
                <c:pt idx="89">
                  <c:v>1179.4230162340441</c:v>
                </c:pt>
                <c:pt idx="90">
                  <c:v>1181.6119516799122</c:v>
                </c:pt>
                <c:pt idx="91">
                  <c:v>1183.8049496532367</c:v>
                </c:pt>
                <c:pt idx="92">
                  <c:v>1186.0020176938149</c:v>
                </c:pt>
                <c:pt idx="93">
                  <c:v>1188.2031633554373</c:v>
                </c:pt>
                <c:pt idx="94">
                  <c:v>1190.4083942059137</c:v>
                </c:pt>
                <c:pt idx="95">
                  <c:v>1192.6177178270998</c:v>
                </c:pt>
                <c:pt idx="96">
                  <c:v>1194.8311418149221</c:v>
                </c:pt>
                <c:pt idx="97">
                  <c:v>1197.0486737794051</c:v>
                </c:pt>
                <c:pt idx="98">
                  <c:v>1199.2703213446966</c:v>
                </c:pt>
                <c:pt idx="99">
                  <c:v>1201.4960921490949</c:v>
                </c:pt>
                <c:pt idx="100">
                  <c:v>1203.7259938450741</c:v>
                </c:pt>
                <c:pt idx="101">
                  <c:v>1205.9600340993111</c:v>
                </c:pt>
                <c:pt idx="102">
                  <c:v>1208.1982205927113</c:v>
                </c:pt>
                <c:pt idx="103">
                  <c:v>1210.4405610204358</c:v>
                </c:pt>
                <c:pt idx="104">
                  <c:v>1212.687063091927</c:v>
                </c:pt>
                <c:pt idx="105">
                  <c:v>1214.937734530936</c:v>
                </c:pt>
                <c:pt idx="106">
                  <c:v>1217.1925830755483</c:v>
                </c:pt>
                <c:pt idx="107">
                  <c:v>1219.451616478211</c:v>
                </c:pt>
                <c:pt idx="108">
                  <c:v>1221.7148425057594</c:v>
                </c:pt>
                <c:pt idx="109">
                  <c:v>1223.9822689394432</c:v>
                </c:pt>
                <c:pt idx="110">
                  <c:v>1226.2539035749539</c:v>
                </c:pt>
                <c:pt idx="111">
                  <c:v>1228.5297542224512</c:v>
                </c:pt>
                <c:pt idx="112">
                  <c:v>1230.80982870659</c:v>
                </c:pt>
                <c:pt idx="113">
                  <c:v>1233.0941348665472</c:v>
                </c:pt>
                <c:pt idx="114">
                  <c:v>1235.3826805560489</c:v>
                </c:pt>
                <c:pt idx="115">
                  <c:v>1237.675473643397</c:v>
                </c:pt>
                <c:pt idx="116">
                  <c:v>1239.9725220114967</c:v>
                </c:pt>
                <c:pt idx="117">
                  <c:v>1242.2738335578833</c:v>
                </c:pt>
                <c:pt idx="118">
                  <c:v>1244.5794161947495</c:v>
                </c:pt>
                <c:pt idx="119">
                  <c:v>1246.8892778489721</c:v>
                </c:pt>
                <c:pt idx="120">
                  <c:v>1249.2034264621402</c:v>
                </c:pt>
                <c:pt idx="121">
                  <c:v>1251.521869990582</c:v>
                </c:pt>
                <c:pt idx="122">
                  <c:v>1253.8446164053917</c:v>
                </c:pt>
                <c:pt idx="123">
                  <c:v>1256.1716736924577</c:v>
                </c:pt>
                <c:pt idx="124">
                  <c:v>1258.5030498524895</c:v>
                </c:pt>
                <c:pt idx="125">
                  <c:v>1260.8387529010458</c:v>
                </c:pt>
                <c:pt idx="126">
                  <c:v>1263.1787908685615</c:v>
                </c:pt>
                <c:pt idx="127">
                  <c:v>1265.5231718003749</c:v>
                </c:pt>
                <c:pt idx="128">
                  <c:v>1267.8719037567569</c:v>
                </c:pt>
                <c:pt idx="129">
                  <c:v>1270.2249948129372</c:v>
                </c:pt>
                <c:pt idx="130">
                  <c:v>1272.5824530591328</c:v>
                </c:pt>
                <c:pt idx="131">
                  <c:v>1274.9442866005754</c:v>
                </c:pt>
                <c:pt idx="132">
                  <c:v>1277.31050355754</c:v>
                </c:pt>
                <c:pt idx="133">
                  <c:v>1279.6811120653715</c:v>
                </c:pt>
                <c:pt idx="134">
                  <c:v>1282.0561202745143</c:v>
                </c:pt>
                <c:pt idx="135">
                  <c:v>1284.4355363505392</c:v>
                </c:pt>
                <c:pt idx="136">
                  <c:v>1286.8193684741718</c:v>
                </c:pt>
                <c:pt idx="137">
                  <c:v>1289.2076248413207</c:v>
                </c:pt>
                <c:pt idx="138">
                  <c:v>1291.6003136631052</c:v>
                </c:pt>
                <c:pt idx="139">
                  <c:v>1293.9974431658845</c:v>
                </c:pt>
                <c:pt idx="140">
                  <c:v>1296.3990215912852</c:v>
                </c:pt>
                <c:pt idx="141">
                  <c:v>1298.8050571962297</c:v>
                </c:pt>
                <c:pt idx="142">
                  <c:v>1301.2155582529647</c:v>
                </c:pt>
                <c:pt idx="143">
                  <c:v>1303.6305330490898</c:v>
                </c:pt>
                <c:pt idx="144">
                  <c:v>1306.049989887586</c:v>
                </c:pt>
                <c:pt idx="145">
                  <c:v>1308.4739370868438</c:v>
                </c:pt>
                <c:pt idx="146">
                  <c:v>1310.9023829806924</c:v>
                </c:pt>
                <c:pt idx="147">
                  <c:v>1313.335335918428</c:v>
                </c:pt>
                <c:pt idx="148">
                  <c:v>1315.7728042648423</c:v>
                </c:pt>
                <c:pt idx="149">
                  <c:v>1318.214796400252</c:v>
                </c:pt>
                <c:pt idx="150">
                  <c:v>1320.6613207205269</c:v>
                </c:pt>
                <c:pt idx="151">
                  <c:v>1323.1123856371187</c:v>
                </c:pt>
                <c:pt idx="152">
                  <c:v>1325.5679995770909</c:v>
                </c:pt>
                <c:pt idx="153">
                  <c:v>1328.0281709831465</c:v>
                </c:pt>
                <c:pt idx="154">
                  <c:v>1330.4929083136581</c:v>
                </c:pt>
                <c:pt idx="155">
                  <c:v>1332.9622200426959</c:v>
                </c:pt>
                <c:pt idx="156">
                  <c:v>1335.4361146600581</c:v>
                </c:pt>
                <c:pt idx="157">
                  <c:v>1337.9146006712992</c:v>
                </c:pt>
                <c:pt idx="158">
                  <c:v>1340.3976865977595</c:v>
                </c:pt>
                <c:pt idx="159">
                  <c:v>1342.885380976594</c:v>
                </c:pt>
                <c:pt idx="160">
                  <c:v>1345.3776923608027</c:v>
                </c:pt>
                <c:pt idx="161">
                  <c:v>1347.8746293192592</c:v>
                </c:pt>
                <c:pt idx="162">
                  <c:v>1350.3762004367402</c:v>
                </c:pt>
                <c:pt idx="163">
                  <c:v>1352.8824143139555</c:v>
                </c:pt>
                <c:pt idx="164">
                  <c:v>1355.3932795675769</c:v>
                </c:pt>
                <c:pt idx="165">
                  <c:v>1357.9088048302688</c:v>
                </c:pt>
                <c:pt idx="166">
                  <c:v>1360.4289987507168</c:v>
                </c:pt>
                <c:pt idx="167">
                  <c:v>1362.9538699936581</c:v>
                </c:pt>
                <c:pt idx="168">
                  <c:v>1365.4834272399112</c:v>
                </c:pt>
                <c:pt idx="169">
                  <c:v>1368.0176791864053</c:v>
                </c:pt>
                <c:pt idx="170">
                  <c:v>1370.5566345462109</c:v>
                </c:pt>
                <c:pt idx="171">
                  <c:v>1373.1003020485693</c:v>
                </c:pt>
                <c:pt idx="172">
                  <c:v>1375.6486904389228</c:v>
                </c:pt>
                <c:pt idx="173">
                  <c:v>1378.2018084789445</c:v>
                </c:pt>
                <c:pt idx="174">
                  <c:v>1380.7596649465688</c:v>
                </c:pt>
                <c:pt idx="175">
                  <c:v>1383.3222686360214</c:v>
                </c:pt>
                <c:pt idx="176">
                  <c:v>1385.8896283578495</c:v>
                </c:pt>
                <c:pt idx="177">
                  <c:v>1388.461752938952</c:v>
                </c:pt>
                <c:pt idx="178">
                  <c:v>1391.03865122261</c:v>
                </c:pt>
                <c:pt idx="179">
                  <c:v>1393.6203320685174</c:v>
                </c:pt>
                <c:pt idx="180">
                  <c:v>1396.2068043528111</c:v>
                </c:pt>
              </c:numCache>
            </c:numRef>
          </c:val>
          <c:smooth val="0"/>
          <c:extLst>
            <c:ext xmlns:c16="http://schemas.microsoft.com/office/drawing/2014/chart" uri="{C3380CC4-5D6E-409C-BE32-E72D297353CC}">
              <c16:uniqueId val="{00000005-094A-41F0-BF63-4C40DE31EF0A}"/>
            </c:ext>
          </c:extLst>
        </c:ser>
        <c:dLbls>
          <c:showLegendKey val="0"/>
          <c:showVal val="0"/>
          <c:showCatName val="0"/>
          <c:showSerName val="0"/>
          <c:showPercent val="0"/>
          <c:showBubbleSize val="0"/>
        </c:dLbls>
        <c:smooth val="0"/>
        <c:axId val="761231816"/>
        <c:axId val="761223944"/>
      </c:lineChart>
      <c:dateAx>
        <c:axId val="761231816"/>
        <c:scaling>
          <c:orientation val="minMax"/>
        </c:scaling>
        <c:delete val="0"/>
        <c:axPos val="b"/>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23944"/>
        <c:crosses val="autoZero"/>
        <c:auto val="1"/>
        <c:lblOffset val="100"/>
        <c:baseTimeUnit val="months"/>
      </c:dateAx>
      <c:valAx>
        <c:axId val="761223944"/>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31816"/>
        <c:crosses val="autoZero"/>
        <c:crossBetween val="between"/>
        <c:majorUnit val="250"/>
      </c:valAx>
      <c:spPr>
        <a:noFill/>
        <a:ln>
          <a:noFill/>
        </a:ln>
        <a:effectLst/>
      </c:spPr>
    </c:plotArea>
    <c:legend>
      <c:legendPos val="b"/>
      <c:legendEntry>
        <c:idx val="2"/>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fr-FR"/>
          </a:p>
        </c:txPr>
      </c:legendEntry>
      <c:layout>
        <c:manualLayout>
          <c:xMode val="edge"/>
          <c:yMode val="edge"/>
          <c:x val="9.3185552892844914E-2"/>
          <c:y val="1.9657760695227084E-2"/>
          <c:w val="0.18958865864257635"/>
          <c:h val="0.35308282095633531"/>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40444300132589E-2"/>
          <c:y val="5.9726791576795474E-2"/>
          <c:w val="0.89000218722659663"/>
          <c:h val="0.72128098571011956"/>
        </c:manualLayout>
      </c:layout>
      <c:lineChart>
        <c:grouping val="standard"/>
        <c:varyColors val="0"/>
        <c:ser>
          <c:idx val="1"/>
          <c:order val="0"/>
          <c:tx>
            <c:strRef>
              <c:f>'IPC2024'!$C$2</c:f>
              <c:strCache>
                <c:ptCount val="1"/>
                <c:pt idx="0">
                  <c:v>1 année</c:v>
                </c:pt>
              </c:strCache>
            </c:strRef>
          </c:tx>
          <c:spPr>
            <a:ln w="28575" cap="rnd">
              <a:solidFill>
                <a:schemeClr val="accent2"/>
              </a:solidFill>
              <a:round/>
            </a:ln>
            <a:effectLst/>
          </c:spPr>
          <c:marker>
            <c:symbol val="none"/>
          </c:marker>
          <c:cat>
            <c:numRef>
              <c:f>'IPC2024'!$A$27:$A$351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'IPC2024'!$C$27:$C$351</c:f>
              <c:numCache>
                <c:formatCode>0.0%</c:formatCode>
                <c:ptCount val="325"/>
                <c:pt idx="0">
                  <c:v>2.1590909090909216E-2</c:v>
                </c:pt>
                <c:pt idx="1">
                  <c:v>2.2701475595913845E-2</c:v>
                </c:pt>
                <c:pt idx="2">
                  <c:v>1.9209039548022666E-2</c:v>
                </c:pt>
                <c:pt idx="3">
                  <c:v>1.6910935738444266E-2</c:v>
                </c:pt>
                <c:pt idx="4">
                  <c:v>1.4606741573033766E-2</c:v>
                </c:pt>
                <c:pt idx="5">
                  <c:v>1.6853932584269593E-2</c:v>
                </c:pt>
                <c:pt idx="6">
                  <c:v>1.6853932584269593E-2</c:v>
                </c:pt>
                <c:pt idx="7">
                  <c:v>1.7977528089887507E-2</c:v>
                </c:pt>
                <c:pt idx="8">
                  <c:v>1.6835016835016869E-2</c:v>
                </c:pt>
                <c:pt idx="9">
                  <c:v>1.4557670772676445E-2</c:v>
                </c:pt>
                <c:pt idx="10">
                  <c:v>8.9186176142697082E-3</c:v>
                </c:pt>
                <c:pt idx="11">
                  <c:v>7.8037904124861335E-3</c:v>
                </c:pt>
                <c:pt idx="12">
                  <c:v>1.1123470522803158E-2</c:v>
                </c:pt>
                <c:pt idx="13">
                  <c:v>9.9889012208658201E-3</c:v>
                </c:pt>
                <c:pt idx="14">
                  <c:v>9.9778270509975897E-3</c:v>
                </c:pt>
                <c:pt idx="15">
                  <c:v>8.8691796008868451E-3</c:v>
                </c:pt>
                <c:pt idx="16">
                  <c:v>1.1074197120708673E-2</c:v>
                </c:pt>
                <c:pt idx="17">
                  <c:v>9.944751381215422E-3</c:v>
                </c:pt>
                <c:pt idx="18">
                  <c:v>9.944751381215422E-3</c:v>
                </c:pt>
                <c:pt idx="19">
                  <c:v>8.8300220750552327E-3</c:v>
                </c:pt>
                <c:pt idx="20">
                  <c:v>6.6225165562914245E-3</c:v>
                </c:pt>
                <c:pt idx="21">
                  <c:v>1.1037527593819041E-2</c:v>
                </c:pt>
                <c:pt idx="22">
                  <c:v>1.2154696132596676E-2</c:v>
                </c:pt>
                <c:pt idx="23">
                  <c:v>9.9557522123892017E-3</c:v>
                </c:pt>
                <c:pt idx="24">
                  <c:v>6.6006600660064585E-3</c:v>
                </c:pt>
                <c:pt idx="25">
                  <c:v>6.59340659340657E-3</c:v>
                </c:pt>
                <c:pt idx="26">
                  <c:v>9.8792535675082949E-3</c:v>
                </c:pt>
                <c:pt idx="27">
                  <c:v>1.6483516483516425E-2</c:v>
                </c:pt>
                <c:pt idx="28">
                  <c:v>1.533406352683464E-2</c:v>
                </c:pt>
                <c:pt idx="29">
                  <c:v>1.6411378555798661E-2</c:v>
                </c:pt>
                <c:pt idx="30">
                  <c:v>1.8599562363238453E-2</c:v>
                </c:pt>
                <c:pt idx="31">
                  <c:v>2.0787746170678245E-2</c:v>
                </c:pt>
                <c:pt idx="32">
                  <c:v>2.631578947368407E-2</c:v>
                </c:pt>
                <c:pt idx="33">
                  <c:v>2.2925764192139875E-2</c:v>
                </c:pt>
                <c:pt idx="34">
                  <c:v>2.1834061135371119E-2</c:v>
                </c:pt>
                <c:pt idx="35">
                  <c:v>2.6286966046002336E-2</c:v>
                </c:pt>
                <c:pt idx="36">
                  <c:v>2.1857923497267784E-2</c:v>
                </c:pt>
                <c:pt idx="37">
                  <c:v>2.729257641921401E-2</c:v>
                </c:pt>
                <c:pt idx="38">
                  <c:v>3.0434782608695699E-2</c:v>
                </c:pt>
                <c:pt idx="39">
                  <c:v>2.1621621621621623E-2</c:v>
                </c:pt>
                <c:pt idx="40">
                  <c:v>2.373247033441217E-2</c:v>
                </c:pt>
                <c:pt idx="41">
                  <c:v>2.7987082884822323E-2</c:v>
                </c:pt>
                <c:pt idx="42">
                  <c:v>2.9001074113855996E-2</c:v>
                </c:pt>
                <c:pt idx="43">
                  <c:v>2.5723472668810254E-2</c:v>
                </c:pt>
                <c:pt idx="44">
                  <c:v>2.6709401709401615E-2</c:v>
                </c:pt>
                <c:pt idx="45">
                  <c:v>2.7748132337246378E-2</c:v>
                </c:pt>
                <c:pt idx="46">
                  <c:v>3.2051282051282159E-2</c:v>
                </c:pt>
                <c:pt idx="47">
                  <c:v>3.2017075773745907E-2</c:v>
                </c:pt>
                <c:pt idx="48">
                  <c:v>2.9946524064171198E-2</c:v>
                </c:pt>
                <c:pt idx="49">
                  <c:v>2.8692879914984148E-2</c:v>
                </c:pt>
                <c:pt idx="50">
                  <c:v>2.4261603375527407E-2</c:v>
                </c:pt>
                <c:pt idx="51">
                  <c:v>3.4920634920634797E-2</c:v>
                </c:pt>
                <c:pt idx="52">
                  <c:v>3.8988408851422518E-2</c:v>
                </c:pt>
                <c:pt idx="53">
                  <c:v>3.3507853403141441E-2</c:v>
                </c:pt>
                <c:pt idx="54">
                  <c:v>2.7139874739039671E-2</c:v>
                </c:pt>
                <c:pt idx="55">
                  <c:v>2.8213166144200663E-2</c:v>
                </c:pt>
                <c:pt idx="56">
                  <c:v>2.6014568158168494E-2</c:v>
                </c:pt>
                <c:pt idx="57">
                  <c:v>1.8691588785046731E-2</c:v>
                </c:pt>
                <c:pt idx="58">
                  <c:v>6.2111801242237252E-3</c:v>
                </c:pt>
                <c:pt idx="59">
                  <c:v>7.2388831437435464E-3</c:v>
                </c:pt>
                <c:pt idx="60">
                  <c:v>1.349948078920038E-2</c:v>
                </c:pt>
                <c:pt idx="61">
                  <c:v>1.4462809917355379E-2</c:v>
                </c:pt>
                <c:pt idx="62">
                  <c:v>1.8537590113285374E-2</c:v>
                </c:pt>
                <c:pt idx="63">
                  <c:v>1.7382413087934534E-2</c:v>
                </c:pt>
                <c:pt idx="64">
                  <c:v>1.1156186612576224E-2</c:v>
                </c:pt>
                <c:pt idx="65">
                  <c:v>1.2158054711246313E-2</c:v>
                </c:pt>
                <c:pt idx="66">
                  <c:v>2.1341463414634054E-2</c:v>
                </c:pt>
                <c:pt idx="67">
                  <c:v>2.5406504065040636E-2</c:v>
                </c:pt>
                <c:pt idx="68">
                  <c:v>2.3326572008113722E-2</c:v>
                </c:pt>
                <c:pt idx="69">
                  <c:v>3.1600407747196746E-2</c:v>
                </c:pt>
                <c:pt idx="70">
                  <c:v>4.4238683127572065E-2</c:v>
                </c:pt>
                <c:pt idx="71">
                  <c:v>3.7987679671457775E-2</c:v>
                </c:pt>
                <c:pt idx="72">
                  <c:v>4.508196721311486E-2</c:v>
                </c:pt>
                <c:pt idx="73">
                  <c:v>4.6843177189409335E-2</c:v>
                </c:pt>
                <c:pt idx="74">
                  <c:v>4.2467138523761161E-2</c:v>
                </c:pt>
                <c:pt idx="75">
                  <c:v>2.9145728643216184E-2</c:v>
                </c:pt>
                <c:pt idx="76">
                  <c:v>2.8084252758274753E-2</c:v>
                </c:pt>
                <c:pt idx="77">
                  <c:v>2.6026026026025884E-2</c:v>
                </c:pt>
                <c:pt idx="78">
                  <c:v>2.0895522388059584E-2</c:v>
                </c:pt>
                <c:pt idx="79">
                  <c:v>1.9821605550049526E-2</c:v>
                </c:pt>
                <c:pt idx="80">
                  <c:v>2.1803766105054301E-2</c:v>
                </c:pt>
                <c:pt idx="81">
                  <c:v>1.5810276679841806E-2</c:v>
                </c:pt>
                <c:pt idx="82">
                  <c:v>1.5763546798029493E-2</c:v>
                </c:pt>
                <c:pt idx="83">
                  <c:v>2.0771513353115889E-2</c:v>
                </c:pt>
                <c:pt idx="84">
                  <c:v>1.2745098039215641E-2</c:v>
                </c:pt>
                <c:pt idx="85">
                  <c:v>6.809338521400754E-3</c:v>
                </c:pt>
                <c:pt idx="86">
                  <c:v>7.7594568380214834E-3</c:v>
                </c:pt>
                <c:pt idx="87">
                  <c:v>1.6601562499999778E-2</c:v>
                </c:pt>
                <c:pt idx="88">
                  <c:v>2.4390243902439046E-2</c:v>
                </c:pt>
                <c:pt idx="89">
                  <c:v>2.5365853658536608E-2</c:v>
                </c:pt>
                <c:pt idx="90">
                  <c:v>2.3391812865497075E-2</c:v>
                </c:pt>
                <c:pt idx="91">
                  <c:v>1.8464528668610258E-2</c:v>
                </c:pt>
                <c:pt idx="92">
                  <c:v>1.8428709990300662E-2</c:v>
                </c:pt>
                <c:pt idx="93">
                  <c:v>2.3346303501945664E-2</c:v>
                </c:pt>
                <c:pt idx="94">
                  <c:v>2.4248302618816719E-2</c:v>
                </c:pt>
                <c:pt idx="95">
                  <c:v>2.1317829457364379E-2</c:v>
                </c:pt>
                <c:pt idx="96">
                  <c:v>1.9361084220716362E-2</c:v>
                </c:pt>
                <c:pt idx="97">
                  <c:v>2.1256038647343045E-2</c:v>
                </c:pt>
                <c:pt idx="98">
                  <c:v>2.3099133782483072E-2</c:v>
                </c:pt>
                <c:pt idx="99">
                  <c:v>2.4015369836695388E-2</c:v>
                </c:pt>
                <c:pt idx="100">
                  <c:v>1.6190476190476311E-2</c:v>
                </c:pt>
                <c:pt idx="101">
                  <c:v>1.7126546146527311E-2</c:v>
                </c:pt>
                <c:pt idx="102">
                  <c:v>2.0000000000000018E-2</c:v>
                </c:pt>
                <c:pt idx="103">
                  <c:v>2.57633587786259E-2</c:v>
                </c:pt>
                <c:pt idx="104">
                  <c:v>3.2380952380952399E-2</c:v>
                </c:pt>
                <c:pt idx="105">
                  <c:v>2.5665399239543696E-2</c:v>
                </c:pt>
                <c:pt idx="106">
                  <c:v>1.9886363636363757E-2</c:v>
                </c:pt>
                <c:pt idx="107">
                  <c:v>2.0872865275142205E-2</c:v>
                </c:pt>
                <c:pt idx="108">
                  <c:v>2.7540360873694159E-2</c:v>
                </c:pt>
                <c:pt idx="109">
                  <c:v>2.1759697256386046E-2</c:v>
                </c:pt>
                <c:pt idx="110">
                  <c:v>2.1636876763875712E-2</c:v>
                </c:pt>
                <c:pt idx="111">
                  <c:v>2.4390243902439046E-2</c:v>
                </c:pt>
                <c:pt idx="112">
                  <c:v>2.8116213683224034E-2</c:v>
                </c:pt>
                <c:pt idx="113">
                  <c:v>2.4321796071094415E-2</c:v>
                </c:pt>
                <c:pt idx="114">
                  <c:v>2.3342670401493848E-2</c:v>
                </c:pt>
                <c:pt idx="115">
                  <c:v>2.1395348837209172E-2</c:v>
                </c:pt>
                <c:pt idx="116">
                  <c:v>7.3800738007379074E-3</c:v>
                </c:pt>
                <c:pt idx="117">
                  <c:v>1.0194624652456019E-2</c:v>
                </c:pt>
                <c:pt idx="118">
                  <c:v>1.3927576601671321E-2</c:v>
                </c:pt>
                <c:pt idx="119">
                  <c:v>1.6728624535315983E-2</c:v>
                </c:pt>
                <c:pt idx="120">
                  <c:v>1.109057301293892E-2</c:v>
                </c:pt>
                <c:pt idx="121">
                  <c:v>2.0370370370370372E-2</c:v>
                </c:pt>
                <c:pt idx="122">
                  <c:v>2.3020257826887658E-2</c:v>
                </c:pt>
                <c:pt idx="123">
                  <c:v>2.19780219780219E-2</c:v>
                </c:pt>
                <c:pt idx="124">
                  <c:v>2.1877848678213185E-2</c:v>
                </c:pt>
                <c:pt idx="125">
                  <c:v>2.1917808219178214E-2</c:v>
                </c:pt>
                <c:pt idx="126">
                  <c:v>2.1897810218978186E-2</c:v>
                </c:pt>
                <c:pt idx="127">
                  <c:v>1.7304189435336959E-2</c:v>
                </c:pt>
                <c:pt idx="128">
                  <c:v>2.4725274725274859E-2</c:v>
                </c:pt>
                <c:pt idx="129">
                  <c:v>2.3853211009174258E-2</c:v>
                </c:pt>
                <c:pt idx="130">
                  <c:v>2.4725274725274859E-2</c:v>
                </c:pt>
                <c:pt idx="131">
                  <c:v>2.3765996343692919E-2</c:v>
                </c:pt>
                <c:pt idx="132">
                  <c:v>2.1937842778793293E-2</c:v>
                </c:pt>
                <c:pt idx="133">
                  <c:v>1.8148820326678861E-2</c:v>
                </c:pt>
                <c:pt idx="134">
                  <c:v>1.3501350135013412E-2</c:v>
                </c:pt>
                <c:pt idx="135">
                  <c:v>1.70250896057349E-2</c:v>
                </c:pt>
                <c:pt idx="136">
                  <c:v>2.2301516503122176E-2</c:v>
                </c:pt>
                <c:pt idx="137">
                  <c:v>3.1277926720286064E-2</c:v>
                </c:pt>
                <c:pt idx="138">
                  <c:v>3.3928571428571308E-2</c:v>
                </c:pt>
                <c:pt idx="139">
                  <c:v>3.4914950760966734E-2</c:v>
                </c:pt>
                <c:pt idx="140">
                  <c:v>3.3958891867738927E-2</c:v>
                </c:pt>
                <c:pt idx="141">
                  <c:v>2.5985663082437327E-2</c:v>
                </c:pt>
                <c:pt idx="142">
                  <c:v>1.9660411081322549E-2</c:v>
                </c:pt>
                <c:pt idx="143">
                  <c:v>1.1607142857142927E-2</c:v>
                </c:pt>
                <c:pt idx="144">
                  <c:v>1.0733452593917781E-2</c:v>
                </c:pt>
                <c:pt idx="145">
                  <c:v>1.426024955436711E-2</c:v>
                </c:pt>
                <c:pt idx="146">
                  <c:v>1.243339253996445E-2</c:v>
                </c:pt>
                <c:pt idx="147">
                  <c:v>3.5242290748900285E-3</c:v>
                </c:pt>
                <c:pt idx="148">
                  <c:v>8.7260034904024231E-4</c:v>
                </c:pt>
                <c:pt idx="149">
                  <c:v>-2.5996533795494825E-3</c:v>
                </c:pt>
                <c:pt idx="150">
                  <c:v>-9.4991364421416202E-3</c:v>
                </c:pt>
                <c:pt idx="151">
                  <c:v>-7.7854671280276344E-3</c:v>
                </c:pt>
                <c:pt idx="152">
                  <c:v>-8.6430423509075149E-3</c:v>
                </c:pt>
                <c:pt idx="153">
                  <c:v>8.7336244541469377E-4</c:v>
                </c:pt>
                <c:pt idx="154">
                  <c:v>9.6406660823840085E-3</c:v>
                </c:pt>
                <c:pt idx="155">
                  <c:v>1.3239187996469504E-2</c:v>
                </c:pt>
                <c:pt idx="156">
                  <c:v>1.8584070796460184E-2</c:v>
                </c:pt>
                <c:pt idx="157">
                  <c:v>1.5817223198594021E-2</c:v>
                </c:pt>
                <c:pt idx="158">
                  <c:v>1.4035087719298289E-2</c:v>
                </c:pt>
                <c:pt idx="159">
                  <c:v>1.843722563652328E-2</c:v>
                </c:pt>
                <c:pt idx="160">
                  <c:v>1.3949433304272008E-2</c:v>
                </c:pt>
                <c:pt idx="161">
                  <c:v>9.5569070373588971E-3</c:v>
                </c:pt>
                <c:pt idx="162">
                  <c:v>1.8308631211856996E-2</c:v>
                </c:pt>
                <c:pt idx="163">
                  <c:v>1.7436791630339954E-2</c:v>
                </c:pt>
                <c:pt idx="164">
                  <c:v>1.9180470793374038E-2</c:v>
                </c:pt>
                <c:pt idx="165">
                  <c:v>2.443280977312412E-2</c:v>
                </c:pt>
                <c:pt idx="166">
                  <c:v>1.9965277777777679E-2</c:v>
                </c:pt>
                <c:pt idx="167">
                  <c:v>2.3519163763066286E-2</c:v>
                </c:pt>
                <c:pt idx="168">
                  <c:v>2.3457862728062606E-2</c:v>
                </c:pt>
                <c:pt idx="169">
                  <c:v>2.1626297577854725E-2</c:v>
                </c:pt>
                <c:pt idx="170">
                  <c:v>3.2871972318339271E-2</c:v>
                </c:pt>
                <c:pt idx="171">
                  <c:v>3.2758620689655071E-2</c:v>
                </c:pt>
                <c:pt idx="172">
                  <c:v>3.6973344797936347E-2</c:v>
                </c:pt>
                <c:pt idx="173">
                  <c:v>3.0981067125645412E-2</c:v>
                </c:pt>
                <c:pt idx="174">
                  <c:v>2.7397260273972712E-2</c:v>
                </c:pt>
                <c:pt idx="175">
                  <c:v>3.0848329048843048E-2</c:v>
                </c:pt>
                <c:pt idx="176">
                  <c:v>3.1650983746791983E-2</c:v>
                </c:pt>
                <c:pt idx="177">
                  <c:v>2.8960817717206044E-2</c:v>
                </c:pt>
                <c:pt idx="178">
                  <c:v>2.8936170212765955E-2</c:v>
                </c:pt>
                <c:pt idx="179">
                  <c:v>2.297872340425533E-2</c:v>
                </c:pt>
                <c:pt idx="180">
                  <c:v>2.4617996604414216E-2</c:v>
                </c:pt>
                <c:pt idx="181">
                  <c:v>2.6248941574936513E-2</c:v>
                </c:pt>
                <c:pt idx="182">
                  <c:v>1.9262981574539317E-2</c:v>
                </c:pt>
                <c:pt idx="183">
                  <c:v>2.0033388981636202E-2</c:v>
                </c:pt>
                <c:pt idx="184">
                  <c:v>1.2437810945273631E-2</c:v>
                </c:pt>
                <c:pt idx="185">
                  <c:v>1.5025041736226985E-2</c:v>
                </c:pt>
                <c:pt idx="186">
                  <c:v>1.2499999999999956E-2</c:v>
                </c:pt>
                <c:pt idx="187">
                  <c:v>1.2468827930174564E-2</c:v>
                </c:pt>
                <c:pt idx="188">
                  <c:v>1.1608623548922115E-2</c:v>
                </c:pt>
                <c:pt idx="189">
                  <c:v>1.1589403973510048E-2</c:v>
                </c:pt>
                <c:pt idx="190">
                  <c:v>8.2712985938793171E-3</c:v>
                </c:pt>
                <c:pt idx="191">
                  <c:v>8.3194675540765317E-3</c:v>
                </c:pt>
                <c:pt idx="192">
                  <c:v>4.9710024855011969E-3</c:v>
                </c:pt>
                <c:pt idx="193">
                  <c:v>1.2376237623762387E-2</c:v>
                </c:pt>
                <c:pt idx="194">
                  <c:v>9.8603122432210366E-3</c:v>
                </c:pt>
                <c:pt idx="195">
                  <c:v>4.0916530278232166E-3</c:v>
                </c:pt>
                <c:pt idx="196">
                  <c:v>7.3710073710073765E-3</c:v>
                </c:pt>
                <c:pt idx="197">
                  <c:v>1.1513157894736947E-2</c:v>
                </c:pt>
                <c:pt idx="198">
                  <c:v>1.3168724279835287E-2</c:v>
                </c:pt>
                <c:pt idx="199">
                  <c:v>1.0673234811165777E-2</c:v>
                </c:pt>
                <c:pt idx="200">
                  <c:v>1.06557377049179E-2</c:v>
                </c:pt>
                <c:pt idx="201">
                  <c:v>6.5466448445170577E-3</c:v>
                </c:pt>
                <c:pt idx="202">
                  <c:v>9.023789991796427E-3</c:v>
                </c:pt>
                <c:pt idx="203">
                  <c:v>1.2376237623762387E-2</c:v>
                </c:pt>
                <c:pt idx="204">
                  <c:v>1.483924154987637E-2</c:v>
                </c:pt>
                <c:pt idx="205">
                  <c:v>1.140994295028519E-2</c:v>
                </c:pt>
                <c:pt idx="206">
                  <c:v>1.5459723352318822E-2</c:v>
                </c:pt>
                <c:pt idx="207">
                  <c:v>2.0374898125509411E-2</c:v>
                </c:pt>
                <c:pt idx="208">
                  <c:v>2.2764227642276369E-2</c:v>
                </c:pt>
                <c:pt idx="209">
                  <c:v>2.3577235772357819E-2</c:v>
                </c:pt>
                <c:pt idx="210">
                  <c:v>2.1121039805036546E-2</c:v>
                </c:pt>
                <c:pt idx="211">
                  <c:v>2.1121039805036546E-2</c:v>
                </c:pt>
                <c:pt idx="212">
                  <c:v>2.0275750202757514E-2</c:v>
                </c:pt>
                <c:pt idx="213">
                  <c:v>2.3577235772357819E-2</c:v>
                </c:pt>
                <c:pt idx="214">
                  <c:v>1.9512195121951237E-2</c:v>
                </c:pt>
                <c:pt idx="215">
                  <c:v>1.4669926650366705E-2</c:v>
                </c:pt>
                <c:pt idx="216">
                  <c:v>9.7481722177092944E-3</c:v>
                </c:pt>
                <c:pt idx="217">
                  <c:v>1.0475423045930743E-2</c:v>
                </c:pt>
                <c:pt idx="218">
                  <c:v>1.2019230769230838E-2</c:v>
                </c:pt>
                <c:pt idx="219">
                  <c:v>7.9872204472843933E-3</c:v>
                </c:pt>
                <c:pt idx="220">
                  <c:v>8.7440381558028246E-3</c:v>
                </c:pt>
                <c:pt idx="221">
                  <c:v>1.0325655281969714E-2</c:v>
                </c:pt>
                <c:pt idx="222">
                  <c:v>1.2728719172633296E-2</c:v>
                </c:pt>
                <c:pt idx="223">
                  <c:v>1.2728719172633296E-2</c:v>
                </c:pt>
                <c:pt idx="224">
                  <c:v>1.0333863275039823E-2</c:v>
                </c:pt>
                <c:pt idx="225">
                  <c:v>1.0325655281969714E-2</c:v>
                </c:pt>
                <c:pt idx="226">
                  <c:v>1.3556618819776656E-2</c:v>
                </c:pt>
                <c:pt idx="227">
                  <c:v>1.6064257028112428E-2</c:v>
                </c:pt>
                <c:pt idx="228">
                  <c:v>2.011263073209979E-2</c:v>
                </c:pt>
                <c:pt idx="229">
                  <c:v>1.3556618819776656E-2</c:v>
                </c:pt>
                <c:pt idx="230">
                  <c:v>1.2668250197941378E-2</c:v>
                </c:pt>
                <c:pt idx="231">
                  <c:v>1.6640253565768592E-2</c:v>
                </c:pt>
                <c:pt idx="232">
                  <c:v>1.4972419227738509E-2</c:v>
                </c:pt>
                <c:pt idx="233">
                  <c:v>1.4937106918238907E-2</c:v>
                </c:pt>
                <c:pt idx="234">
                  <c:v>1.256873527101332E-2</c:v>
                </c:pt>
                <c:pt idx="235">
                  <c:v>1.09976433621366E-2</c:v>
                </c:pt>
                <c:pt idx="236">
                  <c:v>1.3375295043273061E-2</c:v>
                </c:pt>
                <c:pt idx="237">
                  <c:v>1.4937106918238907E-2</c:v>
                </c:pt>
                <c:pt idx="238">
                  <c:v>1.1801730920534936E-2</c:v>
                </c:pt>
                <c:pt idx="239">
                  <c:v>1.5019762845849938E-2</c:v>
                </c:pt>
                <c:pt idx="240">
                  <c:v>2.1293375394321856E-2</c:v>
                </c:pt>
                <c:pt idx="241">
                  <c:v>2.0456333595594067E-2</c:v>
                </c:pt>
                <c:pt idx="242">
                  <c:v>1.5637216575449475E-2</c:v>
                </c:pt>
                <c:pt idx="243">
                  <c:v>1.6367887763055311E-2</c:v>
                </c:pt>
                <c:pt idx="244">
                  <c:v>1.3198757763975166E-2</c:v>
                </c:pt>
                <c:pt idx="245">
                  <c:v>1.0069713400464808E-2</c:v>
                </c:pt>
                <c:pt idx="246">
                  <c:v>1.1636927851047307E-2</c:v>
                </c:pt>
                <c:pt idx="247">
                  <c:v>1.3986013986014179E-2</c:v>
                </c:pt>
                <c:pt idx="248">
                  <c:v>1.552795031055898E-2</c:v>
                </c:pt>
                <c:pt idx="249">
                  <c:v>1.3942680092951187E-2</c:v>
                </c:pt>
                <c:pt idx="250">
                  <c:v>2.0995334370140117E-2</c:v>
                </c:pt>
                <c:pt idx="251">
                  <c:v>1.8691588785046731E-2</c:v>
                </c:pt>
                <c:pt idx="252">
                  <c:v>1.698841698841691E-2</c:v>
                </c:pt>
                <c:pt idx="253">
                  <c:v>2.1588280647648617E-2</c:v>
                </c:pt>
                <c:pt idx="254">
                  <c:v>2.3094688221708903E-2</c:v>
                </c:pt>
                <c:pt idx="255">
                  <c:v>2.223926380368102E-2</c:v>
                </c:pt>
                <c:pt idx="256">
                  <c:v>2.2222222222222365E-2</c:v>
                </c:pt>
                <c:pt idx="257">
                  <c:v>2.4539877300613355E-2</c:v>
                </c:pt>
                <c:pt idx="258">
                  <c:v>2.9907975460122804E-2</c:v>
                </c:pt>
                <c:pt idx="259">
                  <c:v>2.8352490421455823E-2</c:v>
                </c:pt>
                <c:pt idx="260">
                  <c:v>2.2171253822629744E-2</c:v>
                </c:pt>
                <c:pt idx="261">
                  <c:v>2.4446142093200729E-2</c:v>
                </c:pt>
                <c:pt idx="262">
                  <c:v>1.6755521706016685E-2</c:v>
                </c:pt>
                <c:pt idx="263">
                  <c:v>1.9877675840978437E-2</c:v>
                </c:pt>
                <c:pt idx="264">
                  <c:v>1.4426727410782103E-2</c:v>
                </c:pt>
                <c:pt idx="265">
                  <c:v>1.5094339622641506E-2</c:v>
                </c:pt>
                <c:pt idx="266">
                  <c:v>1.8811136192625977E-2</c:v>
                </c:pt>
                <c:pt idx="267">
                  <c:v>2.0255063765941328E-2</c:v>
                </c:pt>
                <c:pt idx="268">
                  <c:v>2.398800599700146E-2</c:v>
                </c:pt>
                <c:pt idx="269">
                  <c:v>2.0209580838323582E-2</c:v>
                </c:pt>
                <c:pt idx="270">
                  <c:v>2.010424422933732E-2</c:v>
                </c:pt>
                <c:pt idx="271">
                  <c:v>1.9374068554396606E-2</c:v>
                </c:pt>
                <c:pt idx="272">
                  <c:v>1.8698578908002972E-2</c:v>
                </c:pt>
                <c:pt idx="273">
                  <c:v>1.8642803877703118E-2</c:v>
                </c:pt>
                <c:pt idx="274">
                  <c:v>2.1722846441947663E-2</c:v>
                </c:pt>
                <c:pt idx="275">
                  <c:v>2.2488755622188883E-2</c:v>
                </c:pt>
                <c:pt idx="276">
                  <c:v>2.3952095808383422E-2</c:v>
                </c:pt>
                <c:pt idx="277">
                  <c:v>2.1561338289962872E-2</c:v>
                </c:pt>
                <c:pt idx="278">
                  <c:v>8.8626292466764678E-3</c:v>
                </c:pt>
                <c:pt idx="279">
                  <c:v>-2.2058823529412797E-3</c:v>
                </c:pt>
                <c:pt idx="280">
                  <c:v>-3.6603221083455484E-3</c:v>
                </c:pt>
                <c:pt idx="281">
                  <c:v>6.6030814380042546E-3</c:v>
                </c:pt>
                <c:pt idx="282">
                  <c:v>1.4598540145984717E-3</c:v>
                </c:pt>
                <c:pt idx="283">
                  <c:v>1.4619883040933868E-3</c:v>
                </c:pt>
                <c:pt idx="284">
                  <c:v>5.1395007342145416E-3</c:v>
                </c:pt>
                <c:pt idx="285">
                  <c:v>6.5885797950220315E-3</c:v>
                </c:pt>
                <c:pt idx="286">
                  <c:v>9.5307917888560745E-3</c:v>
                </c:pt>
                <c:pt idx="287">
                  <c:v>7.3313782991202281E-3</c:v>
                </c:pt>
                <c:pt idx="288">
                  <c:v>1.0233918128654818E-2</c:v>
                </c:pt>
                <c:pt idx="289">
                  <c:v>1.0917030567685559E-2</c:v>
                </c:pt>
                <c:pt idx="290">
                  <c:v>2.196193265007329E-2</c:v>
                </c:pt>
                <c:pt idx="291">
                  <c:v>3.3898305084745894E-2</c:v>
                </c:pt>
                <c:pt idx="292">
                  <c:v>3.6002939015429947E-2</c:v>
                </c:pt>
                <c:pt idx="293">
                  <c:v>3.0612244897959329E-2</c:v>
                </c:pt>
                <c:pt idx="294">
                  <c:v>3.7172011661807725E-2</c:v>
                </c:pt>
                <c:pt idx="295">
                  <c:v>4.0875912408758985E-2</c:v>
                </c:pt>
                <c:pt idx="296">
                  <c:v>4.3827611395178989E-2</c:v>
                </c:pt>
                <c:pt idx="297">
                  <c:v>4.6545454545454668E-2</c:v>
                </c:pt>
                <c:pt idx="298">
                  <c:v>4.7204066811910028E-2</c:v>
                </c:pt>
                <c:pt idx="299">
                  <c:v>4.8034934497816595E-2</c:v>
                </c:pt>
                <c:pt idx="300">
                  <c:v>5.137481910274988E-2</c:v>
                </c:pt>
                <c:pt idx="301">
                  <c:v>5.6875449964002955E-2</c:v>
                </c:pt>
                <c:pt idx="302">
                  <c:v>6.6618911174785245E-2</c:v>
                </c:pt>
                <c:pt idx="303">
                  <c:v>6.7712045616536098E-2</c:v>
                </c:pt>
                <c:pt idx="304">
                  <c:v>7.7304964539007148E-2</c:v>
                </c:pt>
                <c:pt idx="305">
                  <c:v>8.1329561527581307E-2</c:v>
                </c:pt>
                <c:pt idx="306">
                  <c:v>7.5895994378074372E-2</c:v>
                </c:pt>
                <c:pt idx="307">
                  <c:v>7.0126227208976211E-2</c:v>
                </c:pt>
                <c:pt idx="308">
                  <c:v>6.8579426172148183E-2</c:v>
                </c:pt>
                <c:pt idx="309">
                  <c:v>6.8797776233495478E-2</c:v>
                </c:pt>
                <c:pt idx="310">
                  <c:v>6.7961165048543881E-2</c:v>
                </c:pt>
                <c:pt idx="311">
                  <c:v>6.3194444444444331E-2</c:v>
                </c:pt>
                <c:pt idx="312">
                  <c:v>5.9187887130075723E-2</c:v>
                </c:pt>
                <c:pt idx="313">
                  <c:v>5.2452316076294192E-2</c:v>
                </c:pt>
                <c:pt idx="314">
                  <c:v>4.2981867024848963E-2</c:v>
                </c:pt>
                <c:pt idx="315">
                  <c:v>4.4058744993324295E-2</c:v>
                </c:pt>
                <c:pt idx="316">
                  <c:v>3.3574720210664877E-2</c:v>
                </c:pt>
                <c:pt idx="317">
                  <c:v>2.8122956180510084E-2</c:v>
                </c:pt>
                <c:pt idx="318">
                  <c:v>3.2658393207054104E-2</c:v>
                </c:pt>
                <c:pt idx="319">
                  <c:v>3.997378768020976E-2</c:v>
                </c:pt>
                <c:pt idx="320">
                  <c:v>3.7982973149967236E-2</c:v>
                </c:pt>
                <c:pt idx="321">
                  <c:v>3.1209362808842567E-2</c:v>
                </c:pt>
                <c:pt idx="322">
                  <c:v>3.1168831168831179E-2</c:v>
                </c:pt>
                <c:pt idx="323">
                  <c:v>3.3964728935336419E-2</c:v>
                </c:pt>
                <c:pt idx="324">
                  <c:v>2.8589993502274202E-2</c:v>
                </c:pt>
              </c:numCache>
            </c:numRef>
          </c:val>
          <c:smooth val="0"/>
          <c:extLst>
            <c:ext xmlns:c16="http://schemas.microsoft.com/office/drawing/2014/chart" uri="{C3380CC4-5D6E-409C-BE32-E72D297353CC}">
              <c16:uniqueId val="{00000000-D5E0-4FB4-B8D2-53A31DB397F3}"/>
            </c:ext>
          </c:extLst>
        </c:ser>
        <c:ser>
          <c:idx val="2"/>
          <c:order val="1"/>
          <c:tx>
            <c:strRef>
              <c:f>'IPC2024'!$D$2</c:f>
              <c:strCache>
                <c:ptCount val="1"/>
                <c:pt idx="0">
                  <c:v>2 années</c:v>
                </c:pt>
              </c:strCache>
            </c:strRef>
          </c:tx>
          <c:spPr>
            <a:ln w="28575" cap="rnd">
              <a:solidFill>
                <a:schemeClr val="accent3"/>
              </a:solidFill>
              <a:round/>
            </a:ln>
            <a:effectLst/>
          </c:spPr>
          <c:marker>
            <c:symbol val="none"/>
          </c:marker>
          <c:cat>
            <c:numRef>
              <c:f>'IPC2024'!$A$27:$A$351</c:f>
              <c:numCache>
                <c:formatCode>m/d/yy</c:formatCode>
                <c:ptCount val="325"/>
                <c:pt idx="0">
                  <c:v>35431</c:v>
                </c:pt>
                <c:pt idx="1">
                  <c:v>35462</c:v>
                </c:pt>
                <c:pt idx="2">
                  <c:v>35490</c:v>
                </c:pt>
                <c:pt idx="3">
                  <c:v>35521</c:v>
                </c:pt>
                <c:pt idx="4">
                  <c:v>35551</c:v>
                </c:pt>
                <c:pt idx="5">
                  <c:v>35582</c:v>
                </c:pt>
                <c:pt idx="6">
                  <c:v>35612</c:v>
                </c:pt>
                <c:pt idx="7">
                  <c:v>35643</c:v>
                </c:pt>
                <c:pt idx="8">
                  <c:v>35674</c:v>
                </c:pt>
                <c:pt idx="9">
                  <c:v>35704</c:v>
                </c:pt>
                <c:pt idx="10">
                  <c:v>35735</c:v>
                </c:pt>
                <c:pt idx="11">
                  <c:v>35765</c:v>
                </c:pt>
                <c:pt idx="12">
                  <c:v>35796</c:v>
                </c:pt>
                <c:pt idx="13">
                  <c:v>35827</c:v>
                </c:pt>
                <c:pt idx="14">
                  <c:v>35855</c:v>
                </c:pt>
                <c:pt idx="15">
                  <c:v>35886</c:v>
                </c:pt>
                <c:pt idx="16">
                  <c:v>35916</c:v>
                </c:pt>
                <c:pt idx="17">
                  <c:v>35947</c:v>
                </c:pt>
                <c:pt idx="18">
                  <c:v>35977</c:v>
                </c:pt>
                <c:pt idx="19">
                  <c:v>36008</c:v>
                </c:pt>
                <c:pt idx="20">
                  <c:v>36039</c:v>
                </c:pt>
                <c:pt idx="21">
                  <c:v>36069</c:v>
                </c:pt>
                <c:pt idx="22">
                  <c:v>36100</c:v>
                </c:pt>
                <c:pt idx="23">
                  <c:v>36130</c:v>
                </c:pt>
                <c:pt idx="24">
                  <c:v>36161</c:v>
                </c:pt>
                <c:pt idx="25">
                  <c:v>36192</c:v>
                </c:pt>
                <c:pt idx="26">
                  <c:v>36220</c:v>
                </c:pt>
                <c:pt idx="27">
                  <c:v>36251</c:v>
                </c:pt>
                <c:pt idx="28">
                  <c:v>36281</c:v>
                </c:pt>
                <c:pt idx="29">
                  <c:v>36312</c:v>
                </c:pt>
                <c:pt idx="30">
                  <c:v>36342</c:v>
                </c:pt>
                <c:pt idx="31">
                  <c:v>36373</c:v>
                </c:pt>
                <c:pt idx="32">
                  <c:v>36404</c:v>
                </c:pt>
                <c:pt idx="33">
                  <c:v>36434</c:v>
                </c:pt>
                <c:pt idx="34">
                  <c:v>36465</c:v>
                </c:pt>
                <c:pt idx="35">
                  <c:v>36495</c:v>
                </c:pt>
                <c:pt idx="36">
                  <c:v>36526</c:v>
                </c:pt>
                <c:pt idx="37">
                  <c:v>36557</c:v>
                </c:pt>
                <c:pt idx="38">
                  <c:v>36586</c:v>
                </c:pt>
                <c:pt idx="39">
                  <c:v>36617</c:v>
                </c:pt>
                <c:pt idx="40">
                  <c:v>36647</c:v>
                </c:pt>
                <c:pt idx="41">
                  <c:v>36678</c:v>
                </c:pt>
                <c:pt idx="42">
                  <c:v>36708</c:v>
                </c:pt>
                <c:pt idx="43">
                  <c:v>36739</c:v>
                </c:pt>
                <c:pt idx="44">
                  <c:v>36770</c:v>
                </c:pt>
                <c:pt idx="45">
                  <c:v>36800</c:v>
                </c:pt>
                <c:pt idx="46">
                  <c:v>36831</c:v>
                </c:pt>
                <c:pt idx="47">
                  <c:v>36861</c:v>
                </c:pt>
                <c:pt idx="48">
                  <c:v>36892</c:v>
                </c:pt>
                <c:pt idx="49">
                  <c:v>36923</c:v>
                </c:pt>
                <c:pt idx="50">
                  <c:v>36951</c:v>
                </c:pt>
                <c:pt idx="51">
                  <c:v>36982</c:v>
                </c:pt>
                <c:pt idx="52">
                  <c:v>37012</c:v>
                </c:pt>
                <c:pt idx="53">
                  <c:v>37043</c:v>
                </c:pt>
                <c:pt idx="54">
                  <c:v>37073</c:v>
                </c:pt>
                <c:pt idx="55">
                  <c:v>37104</c:v>
                </c:pt>
                <c:pt idx="56">
                  <c:v>37135</c:v>
                </c:pt>
                <c:pt idx="57">
                  <c:v>37165</c:v>
                </c:pt>
                <c:pt idx="58">
                  <c:v>37196</c:v>
                </c:pt>
                <c:pt idx="59">
                  <c:v>37226</c:v>
                </c:pt>
                <c:pt idx="60">
                  <c:v>37257</c:v>
                </c:pt>
                <c:pt idx="61">
                  <c:v>37288</c:v>
                </c:pt>
                <c:pt idx="62">
                  <c:v>37316</c:v>
                </c:pt>
                <c:pt idx="63">
                  <c:v>37347</c:v>
                </c:pt>
                <c:pt idx="64">
                  <c:v>37377</c:v>
                </c:pt>
                <c:pt idx="65">
                  <c:v>37408</c:v>
                </c:pt>
                <c:pt idx="66">
                  <c:v>37438</c:v>
                </c:pt>
                <c:pt idx="67">
                  <c:v>37469</c:v>
                </c:pt>
                <c:pt idx="68">
                  <c:v>37500</c:v>
                </c:pt>
                <c:pt idx="69">
                  <c:v>37530</c:v>
                </c:pt>
                <c:pt idx="70">
                  <c:v>37561</c:v>
                </c:pt>
                <c:pt idx="71">
                  <c:v>37591</c:v>
                </c:pt>
                <c:pt idx="72">
                  <c:v>37622</c:v>
                </c:pt>
                <c:pt idx="73">
                  <c:v>37653</c:v>
                </c:pt>
                <c:pt idx="74">
                  <c:v>37681</c:v>
                </c:pt>
                <c:pt idx="75">
                  <c:v>37712</c:v>
                </c:pt>
                <c:pt idx="76">
                  <c:v>37742</c:v>
                </c:pt>
                <c:pt idx="77">
                  <c:v>37773</c:v>
                </c:pt>
                <c:pt idx="78">
                  <c:v>37803</c:v>
                </c:pt>
                <c:pt idx="79">
                  <c:v>37834</c:v>
                </c:pt>
                <c:pt idx="80">
                  <c:v>37865</c:v>
                </c:pt>
                <c:pt idx="81">
                  <c:v>37895</c:v>
                </c:pt>
                <c:pt idx="82">
                  <c:v>37926</c:v>
                </c:pt>
                <c:pt idx="83">
                  <c:v>37956</c:v>
                </c:pt>
                <c:pt idx="84">
                  <c:v>37987</c:v>
                </c:pt>
                <c:pt idx="85">
                  <c:v>38018</c:v>
                </c:pt>
                <c:pt idx="86">
                  <c:v>38047</c:v>
                </c:pt>
                <c:pt idx="87">
                  <c:v>38078</c:v>
                </c:pt>
                <c:pt idx="88">
                  <c:v>38108</c:v>
                </c:pt>
                <c:pt idx="89">
                  <c:v>38139</c:v>
                </c:pt>
                <c:pt idx="90">
                  <c:v>38169</c:v>
                </c:pt>
                <c:pt idx="91">
                  <c:v>38200</c:v>
                </c:pt>
                <c:pt idx="92">
                  <c:v>38231</c:v>
                </c:pt>
                <c:pt idx="93">
                  <c:v>38261</c:v>
                </c:pt>
                <c:pt idx="94">
                  <c:v>38292</c:v>
                </c:pt>
                <c:pt idx="95">
                  <c:v>38322</c:v>
                </c:pt>
                <c:pt idx="96">
                  <c:v>38353</c:v>
                </c:pt>
                <c:pt idx="97">
                  <c:v>38384</c:v>
                </c:pt>
                <c:pt idx="98">
                  <c:v>38412</c:v>
                </c:pt>
                <c:pt idx="99">
                  <c:v>38443</c:v>
                </c:pt>
                <c:pt idx="100">
                  <c:v>38473</c:v>
                </c:pt>
                <c:pt idx="101">
                  <c:v>38504</c:v>
                </c:pt>
                <c:pt idx="102">
                  <c:v>38534</c:v>
                </c:pt>
                <c:pt idx="103">
                  <c:v>38565</c:v>
                </c:pt>
                <c:pt idx="104">
                  <c:v>38596</c:v>
                </c:pt>
                <c:pt idx="105">
                  <c:v>38626</c:v>
                </c:pt>
                <c:pt idx="106">
                  <c:v>38657</c:v>
                </c:pt>
                <c:pt idx="107">
                  <c:v>38687</c:v>
                </c:pt>
                <c:pt idx="108">
                  <c:v>38718</c:v>
                </c:pt>
                <c:pt idx="109">
                  <c:v>38749</c:v>
                </c:pt>
                <c:pt idx="110">
                  <c:v>38777</c:v>
                </c:pt>
                <c:pt idx="111">
                  <c:v>38808</c:v>
                </c:pt>
                <c:pt idx="112">
                  <c:v>38838</c:v>
                </c:pt>
                <c:pt idx="113">
                  <c:v>38869</c:v>
                </c:pt>
                <c:pt idx="114">
                  <c:v>38899</c:v>
                </c:pt>
                <c:pt idx="115">
                  <c:v>38930</c:v>
                </c:pt>
                <c:pt idx="116">
                  <c:v>38961</c:v>
                </c:pt>
                <c:pt idx="117">
                  <c:v>38991</c:v>
                </c:pt>
                <c:pt idx="118">
                  <c:v>39022</c:v>
                </c:pt>
                <c:pt idx="119">
                  <c:v>39052</c:v>
                </c:pt>
                <c:pt idx="120">
                  <c:v>39083</c:v>
                </c:pt>
                <c:pt idx="121">
                  <c:v>39114</c:v>
                </c:pt>
                <c:pt idx="122">
                  <c:v>39142</c:v>
                </c:pt>
                <c:pt idx="123">
                  <c:v>39173</c:v>
                </c:pt>
                <c:pt idx="124">
                  <c:v>39203</c:v>
                </c:pt>
                <c:pt idx="125">
                  <c:v>39234</c:v>
                </c:pt>
                <c:pt idx="126">
                  <c:v>39264</c:v>
                </c:pt>
                <c:pt idx="127">
                  <c:v>39295</c:v>
                </c:pt>
                <c:pt idx="128">
                  <c:v>39326</c:v>
                </c:pt>
                <c:pt idx="129">
                  <c:v>39356</c:v>
                </c:pt>
                <c:pt idx="130">
                  <c:v>39387</c:v>
                </c:pt>
                <c:pt idx="131">
                  <c:v>39417</c:v>
                </c:pt>
                <c:pt idx="132">
                  <c:v>39448</c:v>
                </c:pt>
                <c:pt idx="133">
                  <c:v>39479</c:v>
                </c:pt>
                <c:pt idx="134">
                  <c:v>39508</c:v>
                </c:pt>
                <c:pt idx="135">
                  <c:v>39539</c:v>
                </c:pt>
                <c:pt idx="136">
                  <c:v>39569</c:v>
                </c:pt>
                <c:pt idx="137">
                  <c:v>39600</c:v>
                </c:pt>
                <c:pt idx="138">
                  <c:v>39630</c:v>
                </c:pt>
                <c:pt idx="139">
                  <c:v>39661</c:v>
                </c:pt>
                <c:pt idx="140">
                  <c:v>39692</c:v>
                </c:pt>
                <c:pt idx="141">
                  <c:v>39722</c:v>
                </c:pt>
                <c:pt idx="142">
                  <c:v>39753</c:v>
                </c:pt>
                <c:pt idx="143">
                  <c:v>39783</c:v>
                </c:pt>
                <c:pt idx="144">
                  <c:v>39814</c:v>
                </c:pt>
                <c:pt idx="145">
                  <c:v>39845</c:v>
                </c:pt>
                <c:pt idx="146">
                  <c:v>39873</c:v>
                </c:pt>
                <c:pt idx="147">
                  <c:v>39904</c:v>
                </c:pt>
                <c:pt idx="148">
                  <c:v>39934</c:v>
                </c:pt>
                <c:pt idx="149">
                  <c:v>39965</c:v>
                </c:pt>
                <c:pt idx="150">
                  <c:v>39995</c:v>
                </c:pt>
                <c:pt idx="151">
                  <c:v>40026</c:v>
                </c:pt>
                <c:pt idx="152">
                  <c:v>40057</c:v>
                </c:pt>
                <c:pt idx="153">
                  <c:v>40087</c:v>
                </c:pt>
                <c:pt idx="154">
                  <c:v>40118</c:v>
                </c:pt>
                <c:pt idx="155">
                  <c:v>40148</c:v>
                </c:pt>
                <c:pt idx="156">
                  <c:v>40179</c:v>
                </c:pt>
                <c:pt idx="157">
                  <c:v>40210</c:v>
                </c:pt>
                <c:pt idx="158">
                  <c:v>40238</c:v>
                </c:pt>
                <c:pt idx="159">
                  <c:v>40269</c:v>
                </c:pt>
                <c:pt idx="160">
                  <c:v>40299</c:v>
                </c:pt>
                <c:pt idx="161">
                  <c:v>40330</c:v>
                </c:pt>
                <c:pt idx="162">
                  <c:v>40360</c:v>
                </c:pt>
                <c:pt idx="163">
                  <c:v>40391</c:v>
                </c:pt>
                <c:pt idx="164">
                  <c:v>40422</c:v>
                </c:pt>
                <c:pt idx="165">
                  <c:v>40452</c:v>
                </c:pt>
                <c:pt idx="166">
                  <c:v>40483</c:v>
                </c:pt>
                <c:pt idx="167">
                  <c:v>40513</c:v>
                </c:pt>
                <c:pt idx="168">
                  <c:v>40544</c:v>
                </c:pt>
                <c:pt idx="169">
                  <c:v>40575</c:v>
                </c:pt>
                <c:pt idx="170">
                  <c:v>40603</c:v>
                </c:pt>
                <c:pt idx="171">
                  <c:v>40634</c:v>
                </c:pt>
                <c:pt idx="172">
                  <c:v>40664</c:v>
                </c:pt>
                <c:pt idx="173">
                  <c:v>40695</c:v>
                </c:pt>
                <c:pt idx="174">
                  <c:v>40725</c:v>
                </c:pt>
                <c:pt idx="175">
                  <c:v>40756</c:v>
                </c:pt>
                <c:pt idx="176">
                  <c:v>40787</c:v>
                </c:pt>
                <c:pt idx="177">
                  <c:v>40817</c:v>
                </c:pt>
                <c:pt idx="178">
                  <c:v>40848</c:v>
                </c:pt>
                <c:pt idx="179">
                  <c:v>40878</c:v>
                </c:pt>
                <c:pt idx="180">
                  <c:v>40909</c:v>
                </c:pt>
                <c:pt idx="181">
                  <c:v>40940</c:v>
                </c:pt>
                <c:pt idx="182">
                  <c:v>40969</c:v>
                </c:pt>
                <c:pt idx="183">
                  <c:v>41000</c:v>
                </c:pt>
                <c:pt idx="184">
                  <c:v>41030</c:v>
                </c:pt>
                <c:pt idx="185">
                  <c:v>41061</c:v>
                </c:pt>
                <c:pt idx="186">
                  <c:v>41091</c:v>
                </c:pt>
                <c:pt idx="187">
                  <c:v>41122</c:v>
                </c:pt>
                <c:pt idx="188">
                  <c:v>41153</c:v>
                </c:pt>
                <c:pt idx="189">
                  <c:v>41183</c:v>
                </c:pt>
                <c:pt idx="190">
                  <c:v>41214</c:v>
                </c:pt>
                <c:pt idx="191">
                  <c:v>41244</c:v>
                </c:pt>
                <c:pt idx="192">
                  <c:v>41275</c:v>
                </c:pt>
                <c:pt idx="193">
                  <c:v>41306</c:v>
                </c:pt>
                <c:pt idx="194">
                  <c:v>41334</c:v>
                </c:pt>
                <c:pt idx="195">
                  <c:v>41365</c:v>
                </c:pt>
                <c:pt idx="196">
                  <c:v>41395</c:v>
                </c:pt>
                <c:pt idx="197">
                  <c:v>41426</c:v>
                </c:pt>
                <c:pt idx="198">
                  <c:v>41456</c:v>
                </c:pt>
                <c:pt idx="199">
                  <c:v>41487</c:v>
                </c:pt>
                <c:pt idx="200">
                  <c:v>41518</c:v>
                </c:pt>
                <c:pt idx="201">
                  <c:v>41548</c:v>
                </c:pt>
                <c:pt idx="202">
                  <c:v>41579</c:v>
                </c:pt>
                <c:pt idx="203">
                  <c:v>41609</c:v>
                </c:pt>
                <c:pt idx="204">
                  <c:v>41640</c:v>
                </c:pt>
                <c:pt idx="205">
                  <c:v>41671</c:v>
                </c:pt>
                <c:pt idx="206">
                  <c:v>41699</c:v>
                </c:pt>
                <c:pt idx="207">
                  <c:v>41730</c:v>
                </c:pt>
                <c:pt idx="208">
                  <c:v>41760</c:v>
                </c:pt>
                <c:pt idx="209">
                  <c:v>41791</c:v>
                </c:pt>
                <c:pt idx="210">
                  <c:v>41821</c:v>
                </c:pt>
                <c:pt idx="211">
                  <c:v>41852</c:v>
                </c:pt>
                <c:pt idx="212">
                  <c:v>41883</c:v>
                </c:pt>
                <c:pt idx="213">
                  <c:v>41913</c:v>
                </c:pt>
                <c:pt idx="214">
                  <c:v>41944</c:v>
                </c:pt>
                <c:pt idx="215">
                  <c:v>41974</c:v>
                </c:pt>
                <c:pt idx="216">
                  <c:v>42005</c:v>
                </c:pt>
                <c:pt idx="217">
                  <c:v>42036</c:v>
                </c:pt>
                <c:pt idx="218">
                  <c:v>42064</c:v>
                </c:pt>
                <c:pt idx="219">
                  <c:v>42095</c:v>
                </c:pt>
                <c:pt idx="220">
                  <c:v>42125</c:v>
                </c:pt>
                <c:pt idx="221">
                  <c:v>42156</c:v>
                </c:pt>
                <c:pt idx="222">
                  <c:v>42186</c:v>
                </c:pt>
                <c:pt idx="223">
                  <c:v>42217</c:v>
                </c:pt>
                <c:pt idx="224">
                  <c:v>42248</c:v>
                </c:pt>
                <c:pt idx="225">
                  <c:v>42278</c:v>
                </c:pt>
                <c:pt idx="226">
                  <c:v>42309</c:v>
                </c:pt>
                <c:pt idx="227">
                  <c:v>42339</c:v>
                </c:pt>
                <c:pt idx="228">
                  <c:v>42370</c:v>
                </c:pt>
                <c:pt idx="229">
                  <c:v>42401</c:v>
                </c:pt>
                <c:pt idx="230">
                  <c:v>42430</c:v>
                </c:pt>
                <c:pt idx="231">
                  <c:v>42461</c:v>
                </c:pt>
                <c:pt idx="232">
                  <c:v>42491</c:v>
                </c:pt>
                <c:pt idx="233">
                  <c:v>42522</c:v>
                </c:pt>
                <c:pt idx="234">
                  <c:v>42552</c:v>
                </c:pt>
                <c:pt idx="235">
                  <c:v>42583</c:v>
                </c:pt>
                <c:pt idx="236">
                  <c:v>42614</c:v>
                </c:pt>
                <c:pt idx="237">
                  <c:v>42644</c:v>
                </c:pt>
                <c:pt idx="238">
                  <c:v>42675</c:v>
                </c:pt>
                <c:pt idx="239">
                  <c:v>42705</c:v>
                </c:pt>
                <c:pt idx="240">
                  <c:v>42736</c:v>
                </c:pt>
                <c:pt idx="241">
                  <c:v>42767</c:v>
                </c:pt>
                <c:pt idx="242">
                  <c:v>42795</c:v>
                </c:pt>
                <c:pt idx="243">
                  <c:v>42826</c:v>
                </c:pt>
                <c:pt idx="244">
                  <c:v>42856</c:v>
                </c:pt>
                <c:pt idx="245">
                  <c:v>42887</c:v>
                </c:pt>
                <c:pt idx="246">
                  <c:v>42917</c:v>
                </c:pt>
                <c:pt idx="247">
                  <c:v>42948</c:v>
                </c:pt>
                <c:pt idx="248">
                  <c:v>42979</c:v>
                </c:pt>
                <c:pt idx="249">
                  <c:v>43009</c:v>
                </c:pt>
                <c:pt idx="250">
                  <c:v>43040</c:v>
                </c:pt>
                <c:pt idx="251">
                  <c:v>43070</c:v>
                </c:pt>
                <c:pt idx="252">
                  <c:v>43101</c:v>
                </c:pt>
                <c:pt idx="253">
                  <c:v>43132</c:v>
                </c:pt>
                <c:pt idx="254">
                  <c:v>43160</c:v>
                </c:pt>
                <c:pt idx="255">
                  <c:v>43191</c:v>
                </c:pt>
                <c:pt idx="256">
                  <c:v>43221</c:v>
                </c:pt>
                <c:pt idx="257">
                  <c:v>43252</c:v>
                </c:pt>
                <c:pt idx="258">
                  <c:v>43282</c:v>
                </c:pt>
                <c:pt idx="259">
                  <c:v>43313</c:v>
                </c:pt>
                <c:pt idx="260">
                  <c:v>43344</c:v>
                </c:pt>
                <c:pt idx="261">
                  <c:v>43374</c:v>
                </c:pt>
                <c:pt idx="262">
                  <c:v>43405</c:v>
                </c:pt>
                <c:pt idx="263">
                  <c:v>43435</c:v>
                </c:pt>
                <c:pt idx="264">
                  <c:v>43466</c:v>
                </c:pt>
                <c:pt idx="265">
                  <c:v>43497</c:v>
                </c:pt>
                <c:pt idx="266">
                  <c:v>43525</c:v>
                </c:pt>
                <c:pt idx="267">
                  <c:v>43556</c:v>
                </c:pt>
                <c:pt idx="268">
                  <c:v>43586</c:v>
                </c:pt>
                <c:pt idx="269">
                  <c:v>43617</c:v>
                </c:pt>
                <c:pt idx="270">
                  <c:v>43647</c:v>
                </c:pt>
                <c:pt idx="271">
                  <c:v>43678</c:v>
                </c:pt>
                <c:pt idx="272">
                  <c:v>43709</c:v>
                </c:pt>
                <c:pt idx="273">
                  <c:v>43739</c:v>
                </c:pt>
                <c:pt idx="274">
                  <c:v>43770</c:v>
                </c:pt>
                <c:pt idx="275">
                  <c:v>43800</c:v>
                </c:pt>
                <c:pt idx="276">
                  <c:v>43831</c:v>
                </c:pt>
                <c:pt idx="277">
                  <c:v>43862</c:v>
                </c:pt>
                <c:pt idx="278">
                  <c:v>43891</c:v>
                </c:pt>
                <c:pt idx="279">
                  <c:v>43922</c:v>
                </c:pt>
                <c:pt idx="280">
                  <c:v>43952</c:v>
                </c:pt>
                <c:pt idx="281">
                  <c:v>43983</c:v>
                </c:pt>
                <c:pt idx="282">
                  <c:v>44013</c:v>
                </c:pt>
                <c:pt idx="283">
                  <c:v>44044</c:v>
                </c:pt>
                <c:pt idx="284">
                  <c:v>44075</c:v>
                </c:pt>
                <c:pt idx="285">
                  <c:v>44105</c:v>
                </c:pt>
                <c:pt idx="286">
                  <c:v>44136</c:v>
                </c:pt>
                <c:pt idx="287">
                  <c:v>44166</c:v>
                </c:pt>
                <c:pt idx="288">
                  <c:v>44197</c:v>
                </c:pt>
                <c:pt idx="289">
                  <c:v>44228</c:v>
                </c:pt>
                <c:pt idx="290">
                  <c:v>44256</c:v>
                </c:pt>
                <c:pt idx="291">
                  <c:v>44287</c:v>
                </c:pt>
                <c:pt idx="292">
                  <c:v>44317</c:v>
                </c:pt>
                <c:pt idx="293">
                  <c:v>44348</c:v>
                </c:pt>
                <c:pt idx="294">
                  <c:v>44378</c:v>
                </c:pt>
                <c:pt idx="295">
                  <c:v>44409</c:v>
                </c:pt>
                <c:pt idx="296">
                  <c:v>44440</c:v>
                </c:pt>
                <c:pt idx="297">
                  <c:v>44470</c:v>
                </c:pt>
                <c:pt idx="298">
                  <c:v>44501</c:v>
                </c:pt>
                <c:pt idx="299">
                  <c:v>44531</c:v>
                </c:pt>
                <c:pt idx="300">
                  <c:v>44562</c:v>
                </c:pt>
                <c:pt idx="301">
                  <c:v>44593</c:v>
                </c:pt>
                <c:pt idx="302">
                  <c:v>44621</c:v>
                </c:pt>
                <c:pt idx="303">
                  <c:v>44652</c:v>
                </c:pt>
                <c:pt idx="304">
                  <c:v>44682</c:v>
                </c:pt>
                <c:pt idx="305">
                  <c:v>44713</c:v>
                </c:pt>
                <c:pt idx="306">
                  <c:v>44743</c:v>
                </c:pt>
                <c:pt idx="307">
                  <c:v>44774</c:v>
                </c:pt>
                <c:pt idx="308">
                  <c:v>44805</c:v>
                </c:pt>
                <c:pt idx="309">
                  <c:v>44835</c:v>
                </c:pt>
                <c:pt idx="310">
                  <c:v>44866</c:v>
                </c:pt>
                <c:pt idx="311">
                  <c:v>44896</c:v>
                </c:pt>
                <c:pt idx="312">
                  <c:v>44927</c:v>
                </c:pt>
                <c:pt idx="313">
                  <c:v>44958</c:v>
                </c:pt>
                <c:pt idx="314">
                  <c:v>44986</c:v>
                </c:pt>
                <c:pt idx="315">
                  <c:v>45017</c:v>
                </c:pt>
                <c:pt idx="316">
                  <c:v>45047</c:v>
                </c:pt>
                <c:pt idx="317">
                  <c:v>45078</c:v>
                </c:pt>
                <c:pt idx="318">
                  <c:v>45108</c:v>
                </c:pt>
                <c:pt idx="319">
                  <c:v>45139</c:v>
                </c:pt>
                <c:pt idx="320">
                  <c:v>45170</c:v>
                </c:pt>
                <c:pt idx="321">
                  <c:v>45200</c:v>
                </c:pt>
                <c:pt idx="322">
                  <c:v>45231</c:v>
                </c:pt>
                <c:pt idx="323">
                  <c:v>45261</c:v>
                </c:pt>
                <c:pt idx="324">
                  <c:v>45292</c:v>
                </c:pt>
              </c:numCache>
            </c:numRef>
          </c:cat>
          <c:val>
            <c:numRef>
              <c:f>'IPC2024'!$D$27:$D$351</c:f>
              <c:numCache>
                <c:formatCode>0.0%</c:formatCode>
                <c:ptCount val="325"/>
                <c:pt idx="0">
                  <c:v>1.8874985248838128E-2</c:v>
                </c:pt>
                <c:pt idx="1">
                  <c:v>1.7660151478894326E-2</c:v>
                </c:pt>
                <c:pt idx="2">
                  <c:v>1.7056374900020321E-2</c:v>
                </c:pt>
                <c:pt idx="3">
                  <c:v>1.5311352668304856E-2</c:v>
                </c:pt>
                <c:pt idx="4">
                  <c:v>1.471499557013134E-2</c:v>
                </c:pt>
                <c:pt idx="5">
                  <c:v>1.5838089434171643E-2</c:v>
                </c:pt>
                <c:pt idx="6">
                  <c:v>1.4681756572832549E-2</c:v>
                </c:pt>
                <c:pt idx="7">
                  <c:v>1.63991709955571E-2</c:v>
                </c:pt>
                <c:pt idx="8">
                  <c:v>1.5820191073329326E-2</c:v>
                </c:pt>
                <c:pt idx="9">
                  <c:v>1.63991709955571E-2</c:v>
                </c:pt>
                <c:pt idx="10">
                  <c:v>1.4105068969231915E-2</c:v>
                </c:pt>
                <c:pt idx="11">
                  <c:v>1.4698357278771335E-2</c:v>
                </c:pt>
                <c:pt idx="12">
                  <c:v>1.634371422985903E-2</c:v>
                </c:pt>
                <c:pt idx="13">
                  <c:v>1.6325311902677608E-2</c:v>
                </c:pt>
                <c:pt idx="14">
                  <c:v>1.4582934546726101E-2</c:v>
                </c:pt>
                <c:pt idx="15">
                  <c:v>1.288207678170239E-2</c:v>
                </c:pt>
                <c:pt idx="16">
                  <c:v>1.2838929262305454E-2</c:v>
                </c:pt>
                <c:pt idx="17">
                  <c:v>1.3393453765531138E-2</c:v>
                </c:pt>
                <c:pt idx="18">
                  <c:v>1.3393453765531138E-2</c:v>
                </c:pt>
                <c:pt idx="19">
                  <c:v>1.3393453765531138E-2</c:v>
                </c:pt>
                <c:pt idx="20">
                  <c:v>1.1715880852437577E-2</c:v>
                </c:pt>
                <c:pt idx="21">
                  <c:v>1.2796069828151735E-2</c:v>
                </c:pt>
                <c:pt idx="22">
                  <c:v>1.0535361496019302E-2</c:v>
                </c:pt>
                <c:pt idx="23">
                  <c:v>8.8791975397943812E-3</c:v>
                </c:pt>
                <c:pt idx="24">
                  <c:v>8.8595307754617547E-3</c:v>
                </c:pt>
                <c:pt idx="25">
                  <c:v>8.2897245838831068E-3</c:v>
                </c:pt>
                <c:pt idx="26">
                  <c:v>9.9285391066021855E-3</c:v>
                </c:pt>
                <c:pt idx="27">
                  <c:v>1.2669191470022767E-2</c:v>
                </c:pt>
                <c:pt idx="28">
                  <c:v>1.3201891574281088E-2</c:v>
                </c:pt>
                <c:pt idx="29">
                  <c:v>1.3172905784878619E-2</c:v>
                </c:pt>
                <c:pt idx="30">
                  <c:v>1.4262925364008083E-2</c:v>
                </c:pt>
                <c:pt idx="31">
                  <c:v>1.4791271396887407E-2</c:v>
                </c:pt>
                <c:pt idx="32">
                  <c:v>1.6421459229121638E-2</c:v>
                </c:pt>
                <c:pt idx="33">
                  <c:v>1.6964274466334972E-2</c:v>
                </c:pt>
                <c:pt idx="34">
                  <c:v>1.6982863005276405E-2</c:v>
                </c:pt>
                <c:pt idx="35">
                  <c:v>1.8088613421622046E-2</c:v>
                </c:pt>
                <c:pt idx="36">
                  <c:v>1.4200601600111717E-2</c:v>
                </c:pt>
                <c:pt idx="37">
                  <c:v>1.689032548546443E-2</c:v>
                </c:pt>
                <c:pt idx="38">
                  <c:v>2.0105244134578149E-2</c:v>
                </c:pt>
                <c:pt idx="39">
                  <c:v>1.904933073013626E-2</c:v>
                </c:pt>
                <c:pt idx="40">
                  <c:v>1.9524619157871737E-2</c:v>
                </c:pt>
                <c:pt idx="41">
                  <c:v>2.2182844726185147E-2</c:v>
                </c:pt>
                <c:pt idx="42">
                  <c:v>2.3787108613737118E-2</c:v>
                </c:pt>
                <c:pt idx="43">
                  <c:v>2.3252633448825444E-2</c:v>
                </c:pt>
                <c:pt idx="44">
                  <c:v>2.6512576725408854E-2</c:v>
                </c:pt>
                <c:pt idx="45">
                  <c:v>2.5334113188536289E-2</c:v>
                </c:pt>
                <c:pt idx="46">
                  <c:v>2.6929964914077287E-2</c:v>
                </c:pt>
                <c:pt idx="47">
                  <c:v>2.914803289104384E-2</c:v>
                </c:pt>
                <c:pt idx="48">
                  <c:v>2.5894252052053757E-2</c:v>
                </c:pt>
                <c:pt idx="49">
                  <c:v>2.7992489735195081E-2</c:v>
                </c:pt>
                <c:pt idx="50">
                  <c:v>2.7343556269613156E-2</c:v>
                </c:pt>
                <c:pt idx="51">
                  <c:v>2.8249627910118535E-2</c:v>
                </c:pt>
                <c:pt idx="52">
                  <c:v>3.1332230875330991E-2</c:v>
                </c:pt>
                <c:pt idx="53">
                  <c:v>3.074377192319222E-2</c:v>
                </c:pt>
                <c:pt idx="54">
                  <c:v>2.8070053241336046E-2</c:v>
                </c:pt>
                <c:pt idx="55">
                  <c:v>2.6967564931445143E-2</c:v>
                </c:pt>
                <c:pt idx="56">
                  <c:v>2.6361926134637725E-2</c:v>
                </c:pt>
                <c:pt idx="57">
                  <c:v>2.3209840551533301E-2</c:v>
                </c:pt>
                <c:pt idx="58">
                  <c:v>1.904933073013626E-2</c:v>
                </c:pt>
                <c:pt idx="59">
                  <c:v>1.9552709175754357E-2</c:v>
                </c:pt>
                <c:pt idx="60">
                  <c:v>2.1689907643057227E-2</c:v>
                </c:pt>
                <c:pt idx="61">
                  <c:v>2.1553067393236924E-2</c:v>
                </c:pt>
                <c:pt idx="62">
                  <c:v>2.1395587002254191E-2</c:v>
                </c:pt>
                <c:pt idx="63">
                  <c:v>2.6114054532951458E-2</c:v>
                </c:pt>
                <c:pt idx="64">
                  <c:v>2.4977832652429921E-2</c:v>
                </c:pt>
                <c:pt idx="65">
                  <c:v>2.2777247708082093E-2</c:v>
                </c:pt>
                <c:pt idx="66">
                  <c:v>2.4236565836962765E-2</c:v>
                </c:pt>
                <c:pt idx="67">
                  <c:v>2.68088761447145E-2</c:v>
                </c:pt>
                <c:pt idx="68">
                  <c:v>2.4669688662489753E-2</c:v>
                </c:pt>
                <c:pt idx="69">
                  <c:v>2.5125679299515813E-2</c:v>
                </c:pt>
                <c:pt idx="70">
                  <c:v>2.5048602594608393E-2</c:v>
                </c:pt>
                <c:pt idx="71">
                  <c:v>2.2497702290447563E-2</c:v>
                </c:pt>
                <c:pt idx="72">
                  <c:v>2.916958328190411E-2</c:v>
                </c:pt>
                <c:pt idx="73">
                  <c:v>3.0525822614057674E-2</c:v>
                </c:pt>
                <c:pt idx="74">
                  <c:v>3.0432902737623335E-2</c:v>
                </c:pt>
                <c:pt idx="75">
                  <c:v>2.3247167025727045E-2</c:v>
                </c:pt>
                <c:pt idx="76">
                  <c:v>1.9585088423470953E-2</c:v>
                </c:pt>
                <c:pt idx="77">
                  <c:v>1.9068450392618619E-2</c:v>
                </c:pt>
                <c:pt idx="78">
                  <c:v>2.1118468557526526E-2</c:v>
                </c:pt>
                <c:pt idx="79">
                  <c:v>2.2610242133860536E-2</c:v>
                </c:pt>
                <c:pt idx="80">
                  <c:v>2.2564885585880878E-2</c:v>
                </c:pt>
                <c:pt idx="81">
                  <c:v>2.3674897424332597E-2</c:v>
                </c:pt>
                <c:pt idx="82">
                  <c:v>2.9902708258098709E-2</c:v>
                </c:pt>
                <c:pt idx="83">
                  <c:v>2.9343603768986037E-2</c:v>
                </c:pt>
                <c:pt idx="84">
                  <c:v>2.8786488706117552E-2</c:v>
                </c:pt>
                <c:pt idx="85">
                  <c:v>2.6631134712809423E-2</c:v>
                </c:pt>
                <c:pt idx="86">
                  <c:v>2.4966398127368894E-2</c:v>
                </c:pt>
                <c:pt idx="87">
                  <c:v>2.2854415730261479E-2</c:v>
                </c:pt>
                <c:pt idx="88">
                  <c:v>2.6235586225358931E-2</c:v>
                </c:pt>
                <c:pt idx="89">
                  <c:v>2.5695886728640538E-2</c:v>
                </c:pt>
                <c:pt idx="90">
                  <c:v>2.2142905567995808E-2</c:v>
                </c:pt>
                <c:pt idx="91">
                  <c:v>1.9142841226192697E-2</c:v>
                </c:pt>
                <c:pt idx="92">
                  <c:v>2.0114842249440823E-2</c:v>
                </c:pt>
                <c:pt idx="93">
                  <c:v>1.9571327421286755E-2</c:v>
                </c:pt>
                <c:pt idx="94">
                  <c:v>1.9997102285075563E-2</c:v>
                </c:pt>
                <c:pt idx="95">
                  <c:v>2.1044634866523859E-2</c:v>
                </c:pt>
                <c:pt idx="96">
                  <c:v>1.6047706151866903E-2</c:v>
                </c:pt>
                <c:pt idx="97">
                  <c:v>1.4006960889084707E-2</c:v>
                </c:pt>
                <c:pt idx="98">
                  <c:v>1.5400328615313041E-2</c:v>
                </c:pt>
                <c:pt idx="99">
                  <c:v>2.0301732332156597E-2</c:v>
                </c:pt>
                <c:pt idx="100">
                  <c:v>2.0282122628882293E-2</c:v>
                </c:pt>
                <c:pt idx="101">
                  <c:v>2.1237890634837608E-2</c:v>
                </c:pt>
                <c:pt idx="102">
                  <c:v>2.1694498919714755E-2</c:v>
                </c:pt>
                <c:pt idx="103">
                  <c:v>2.2107428661001238E-2</c:v>
                </c:pt>
                <c:pt idx="104">
                  <c:v>2.5381100641069798E-2</c:v>
                </c:pt>
                <c:pt idx="105">
                  <c:v>2.4505195175521965E-2</c:v>
                </c:pt>
                <c:pt idx="106">
                  <c:v>2.2065006160871814E-2</c:v>
                </c:pt>
                <c:pt idx="107">
                  <c:v>2.1095323128418109E-2</c:v>
                </c:pt>
                <c:pt idx="108">
                  <c:v>2.3442551558588987E-2</c:v>
                </c:pt>
                <c:pt idx="109">
                  <c:v>2.1507836910498401E-2</c:v>
                </c:pt>
                <c:pt idx="110">
                  <c:v>2.2367743846294585E-2</c:v>
                </c:pt>
                <c:pt idx="111">
                  <c:v>2.4202789718354101E-2</c:v>
                </c:pt>
                <c:pt idx="112">
                  <c:v>2.2135952191245867E-2</c:v>
                </c:pt>
                <c:pt idx="113">
                  <c:v>2.0717831028928213E-2</c:v>
                </c:pt>
                <c:pt idx="114">
                  <c:v>2.1669968145058061E-2</c:v>
                </c:pt>
                <c:pt idx="115">
                  <c:v>2.3577023806280017E-2</c:v>
                </c:pt>
                <c:pt idx="116">
                  <c:v>1.9803902718557032E-2</c:v>
                </c:pt>
                <c:pt idx="117">
                  <c:v>1.7900620396609446E-2</c:v>
                </c:pt>
                <c:pt idx="118">
                  <c:v>1.6902605508958946E-2</c:v>
                </c:pt>
                <c:pt idx="119">
                  <c:v>1.8798637679017682E-2</c:v>
                </c:pt>
                <c:pt idx="120">
                  <c:v>1.9282282917595595E-2</c:v>
                </c:pt>
                <c:pt idx="121">
                  <c:v>2.1064797512388989E-2</c:v>
                </c:pt>
                <c:pt idx="122">
                  <c:v>2.2328333302191306E-2</c:v>
                </c:pt>
                <c:pt idx="123">
                  <c:v>2.3183422069082527E-2</c:v>
                </c:pt>
                <c:pt idx="124">
                  <c:v>2.4992285156236305E-2</c:v>
                </c:pt>
                <c:pt idx="125">
                  <c:v>2.3119096074403656E-2</c:v>
                </c:pt>
                <c:pt idx="126">
                  <c:v>2.2619985129827214E-2</c:v>
                </c:pt>
                <c:pt idx="127">
                  <c:v>1.9347716651124225E-2</c:v>
                </c:pt>
                <c:pt idx="128">
                  <c:v>1.6015660744571836E-2</c:v>
                </c:pt>
                <c:pt idx="129">
                  <c:v>1.7000988295795327E-2</c:v>
                </c:pt>
                <c:pt idx="130">
                  <c:v>1.9312128096531378E-2</c:v>
                </c:pt>
                <c:pt idx="131">
                  <c:v>2.0241242701229956E-2</c:v>
                </c:pt>
                <c:pt idx="132">
                  <c:v>1.6499738828700927E-2</c:v>
                </c:pt>
                <c:pt idx="133">
                  <c:v>1.9258990094710438E-2</c:v>
                </c:pt>
                <c:pt idx="134">
                  <c:v>1.824968083619849E-2</c:v>
                </c:pt>
                <c:pt idx="135">
                  <c:v>1.9498548001560145E-2</c:v>
                </c:pt>
                <c:pt idx="136">
                  <c:v>2.20896606387746E-2</c:v>
                </c:pt>
                <c:pt idx="137">
                  <c:v>2.6587199676098017E-2</c:v>
                </c:pt>
                <c:pt idx="138">
                  <c:v>2.7895589574006063E-2</c:v>
                </c:pt>
                <c:pt idx="139">
                  <c:v>2.6071788481876634E-2</c:v>
                </c:pt>
                <c:pt idx="140">
                  <c:v>2.9331729581775656E-2</c:v>
                </c:pt>
                <c:pt idx="141">
                  <c:v>2.4918882446962387E-2</c:v>
                </c:pt>
                <c:pt idx="142">
                  <c:v>2.2189705911674018E-2</c:v>
                </c:pt>
                <c:pt idx="143">
                  <c:v>1.7668410886148678E-2</c:v>
                </c:pt>
                <c:pt idx="144">
                  <c:v>1.6320207497710904E-2</c:v>
                </c:pt>
                <c:pt idx="145">
                  <c:v>1.6202674956143692E-2</c:v>
                </c:pt>
                <c:pt idx="146">
                  <c:v>1.2967230595850143E-2</c:v>
                </c:pt>
                <c:pt idx="147">
                  <c:v>1.0252106652797632E-2</c:v>
                </c:pt>
                <c:pt idx="148">
                  <c:v>1.1530314505327821E-2</c:v>
                </c:pt>
                <c:pt idx="149">
                  <c:v>1.419769353555167E-2</c:v>
                </c:pt>
                <c:pt idx="150">
                  <c:v>1.1981789785341368E-2</c:v>
                </c:pt>
                <c:pt idx="151">
                  <c:v>1.3339851398094904E-2</c:v>
                </c:pt>
                <c:pt idx="152">
                  <c:v>1.2433870124971991E-2</c:v>
                </c:pt>
                <c:pt idx="153">
                  <c:v>1.3351725922498892E-2</c:v>
                </c:pt>
                <c:pt idx="154">
                  <c:v>1.4638170296181974E-2</c:v>
                </c:pt>
                <c:pt idx="155">
                  <c:v>1.2422836565829209E-2</c:v>
                </c:pt>
                <c:pt idx="156">
                  <c:v>1.4651168940968518E-2</c:v>
                </c:pt>
                <c:pt idx="157">
                  <c:v>1.5038437845104502E-2</c:v>
                </c:pt>
                <c:pt idx="158">
                  <c:v>1.3233923639654588E-2</c:v>
                </c:pt>
                <c:pt idx="159">
                  <c:v>1.0953229243599427E-2</c:v>
                </c:pt>
                <c:pt idx="160">
                  <c:v>7.3897984065960376E-3</c:v>
                </c:pt>
                <c:pt idx="161">
                  <c:v>3.4602179519283016E-3</c:v>
                </c:pt>
                <c:pt idx="162">
                  <c:v>4.3085076726996352E-3</c:v>
                </c:pt>
                <c:pt idx="163">
                  <c:v>4.7465207375718688E-3</c:v>
                </c:pt>
                <c:pt idx="164">
                  <c:v>5.1724482998374288E-3</c:v>
                </c:pt>
                <c:pt idx="165">
                  <c:v>1.2584569760486941E-2</c:v>
                </c:pt>
                <c:pt idx="166">
                  <c:v>1.4789841512250934E-2</c:v>
                </c:pt>
                <c:pt idx="167">
                  <c:v>1.8366204461889302E-2</c:v>
                </c:pt>
                <c:pt idx="168">
                  <c:v>2.1018058658217154E-2</c:v>
                </c:pt>
                <c:pt idx="169">
                  <c:v>1.8717619731884572E-2</c:v>
                </c:pt>
                <c:pt idx="170">
                  <c:v>2.3410191981998896E-2</c:v>
                </c:pt>
                <c:pt idx="171">
                  <c:v>2.5572924958227716E-2</c:v>
                </c:pt>
                <c:pt idx="172">
                  <c:v>2.5396769699175037E-2</c:v>
                </c:pt>
                <c:pt idx="173">
                  <c:v>2.021275101884612E-2</c:v>
                </c:pt>
                <c:pt idx="174">
                  <c:v>2.2842850989535535E-2</c:v>
                </c:pt>
                <c:pt idx="175">
                  <c:v>2.4120606454606897E-2</c:v>
                </c:pt>
                <c:pt idx="176">
                  <c:v>2.5396769699175037E-2</c:v>
                </c:pt>
                <c:pt idx="177">
                  <c:v>2.6694317526150702E-2</c:v>
                </c:pt>
                <c:pt idx="178">
                  <c:v>2.4440904428687293E-2</c:v>
                </c:pt>
                <c:pt idx="179">
                  <c:v>2.3248907903708593E-2</c:v>
                </c:pt>
                <c:pt idx="180">
                  <c:v>2.4037765376581754E-2</c:v>
                </c:pt>
                <c:pt idx="181">
                  <c:v>2.3935010913483046E-2</c:v>
                </c:pt>
                <c:pt idx="182">
                  <c:v>2.6044914265435759E-2</c:v>
                </c:pt>
                <c:pt idx="183">
                  <c:v>2.6376283758577923E-2</c:v>
                </c:pt>
                <c:pt idx="184">
                  <c:v>2.4632140436664729E-2</c:v>
                </c:pt>
                <c:pt idx="185">
                  <c:v>2.2971945210848776E-2</c:v>
                </c:pt>
                <c:pt idx="186">
                  <c:v>1.9921431301155312E-2</c:v>
                </c:pt>
                <c:pt idx="187">
                  <c:v>2.1617247057752476E-2</c:v>
                </c:pt>
                <c:pt idx="188">
                  <c:v>2.158065352226779E-2</c:v>
                </c:pt>
                <c:pt idx="189">
                  <c:v>2.023813901786875E-2</c:v>
                </c:pt>
                <c:pt idx="190">
                  <c:v>1.8551328363297648E-2</c:v>
                </c:pt>
                <c:pt idx="191">
                  <c:v>1.5622647296783976E-2</c:v>
                </c:pt>
                <c:pt idx="192">
                  <c:v>1.4746951319502211E-2</c:v>
                </c:pt>
                <c:pt idx="193">
                  <c:v>1.9288988627367942E-2</c:v>
                </c:pt>
                <c:pt idx="194">
                  <c:v>1.4550754191637649E-2</c:v>
                </c:pt>
                <c:pt idx="195">
                  <c:v>1.2031131777152204E-2</c:v>
                </c:pt>
                <c:pt idx="196">
                  <c:v>9.9012315629869452E-3</c:v>
                </c:pt>
                <c:pt idx="197">
                  <c:v>1.3267578336960462E-2</c:v>
                </c:pt>
                <c:pt idx="198">
                  <c:v>1.2834306949233154E-2</c:v>
                </c:pt>
                <c:pt idx="199">
                  <c:v>1.157063296126748E-2</c:v>
                </c:pt>
                <c:pt idx="200">
                  <c:v>1.1132068377564863E-2</c:v>
                </c:pt>
                <c:pt idx="201">
                  <c:v>9.0648742919363645E-3</c:v>
                </c:pt>
                <c:pt idx="202">
                  <c:v>8.6474741192517079E-3</c:v>
                </c:pt>
                <c:pt idx="203">
                  <c:v>1.0345816483243286E-2</c:v>
                </c:pt>
                <c:pt idx="204">
                  <c:v>9.8930685681553054E-3</c:v>
                </c:pt>
                <c:pt idx="205">
                  <c:v>1.1892974943137791E-2</c:v>
                </c:pt>
                <c:pt idx="206">
                  <c:v>1.2656147611314061E-2</c:v>
                </c:pt>
                <c:pt idx="207">
                  <c:v>1.2200532585781465E-2</c:v>
                </c:pt>
                <c:pt idx="208">
                  <c:v>1.5038437845104502E-2</c:v>
                </c:pt>
                <c:pt idx="209">
                  <c:v>1.7527317621135463E-2</c:v>
                </c:pt>
                <c:pt idx="210">
                  <c:v>1.7137110341849615E-2</c:v>
                </c:pt>
                <c:pt idx="211">
                  <c:v>1.5883706156121669E-2</c:v>
                </c:pt>
                <c:pt idx="212">
                  <c:v>1.5454351994025783E-2</c:v>
                </c:pt>
                <c:pt idx="213">
                  <c:v>1.5026222521316024E-2</c:v>
                </c:pt>
                <c:pt idx="214">
                  <c:v>1.4254435072781568E-2</c:v>
                </c:pt>
                <c:pt idx="215">
                  <c:v>1.3522433285162894E-2</c:v>
                </c:pt>
                <c:pt idx="216">
                  <c:v>1.2290506351706254E-2</c:v>
                </c:pt>
                <c:pt idx="217">
                  <c:v>1.0942575013808575E-2</c:v>
                </c:pt>
                <c:pt idx="218">
                  <c:v>1.3738017489799859E-2</c:v>
                </c:pt>
                <c:pt idx="219">
                  <c:v>1.4162145505201229E-2</c:v>
                </c:pt>
                <c:pt idx="220">
                  <c:v>1.5729942983454093E-2</c:v>
                </c:pt>
                <c:pt idx="221">
                  <c:v>1.6929860641044625E-2</c:v>
                </c:pt>
                <c:pt idx="222">
                  <c:v>1.6916222095990641E-2</c:v>
                </c:pt>
                <c:pt idx="223">
                  <c:v>1.6916222095990641E-2</c:v>
                </c:pt>
                <c:pt idx="224">
                  <c:v>1.5292637769126927E-2</c:v>
                </c:pt>
                <c:pt idx="225">
                  <c:v>1.6929860641044625E-2</c:v>
                </c:pt>
                <c:pt idx="226">
                  <c:v>1.653004546512693E-2</c:v>
                </c:pt>
                <c:pt idx="227">
                  <c:v>1.5366852497546546E-2</c:v>
                </c:pt>
                <c:pt idx="228">
                  <c:v>1.4917171171094479E-2</c:v>
                </c:pt>
                <c:pt idx="229">
                  <c:v>1.2014848301603376E-2</c:v>
                </c:pt>
                <c:pt idx="230">
                  <c:v>1.2343688472320924E-2</c:v>
                </c:pt>
                <c:pt idx="231">
                  <c:v>1.2304491438510645E-2</c:v>
                </c:pt>
                <c:pt idx="232">
                  <c:v>1.1853436416832785E-2</c:v>
                </c:pt>
                <c:pt idx="233">
                  <c:v>1.2628756068657321E-2</c:v>
                </c:pt>
                <c:pt idx="234">
                  <c:v>1.2648724062429562E-2</c:v>
                </c:pt>
                <c:pt idx="235">
                  <c:v>1.1862811080972202E-2</c:v>
                </c:pt>
                <c:pt idx="236">
                  <c:v>1.1853436416832785E-2</c:v>
                </c:pt>
                <c:pt idx="237">
                  <c:v>1.2628756068657321E-2</c:v>
                </c:pt>
                <c:pt idx="238">
                  <c:v>1.2678794735929477E-2</c:v>
                </c:pt>
                <c:pt idx="239">
                  <c:v>1.5541875653003023E-2</c:v>
                </c:pt>
                <c:pt idx="240">
                  <c:v>2.0702832328179488E-2</c:v>
                </c:pt>
                <c:pt idx="241">
                  <c:v>1.7000624941979181E-2</c:v>
                </c:pt>
                <c:pt idx="242">
                  <c:v>1.4151646917446081E-2</c:v>
                </c:pt>
                <c:pt idx="243">
                  <c:v>1.6504061542076176E-2</c:v>
                </c:pt>
                <c:pt idx="244">
                  <c:v>1.4085200723411129E-2</c:v>
                </c:pt>
                <c:pt idx="245">
                  <c:v>1.2500485286008445E-2</c:v>
                </c:pt>
                <c:pt idx="246">
                  <c:v>1.2102724325741887E-2</c:v>
                </c:pt>
                <c:pt idx="247">
                  <c:v>1.2490726151122233E-2</c:v>
                </c:pt>
                <c:pt idx="248">
                  <c:v>1.4451051687883743E-2</c:v>
                </c:pt>
                <c:pt idx="249">
                  <c:v>1.4439771654515487E-2</c:v>
                </c:pt>
                <c:pt idx="250">
                  <c:v>1.6388137759142829E-2</c:v>
                </c:pt>
                <c:pt idx="251">
                  <c:v>1.6854018461676779E-2</c:v>
                </c:pt>
                <c:pt idx="252">
                  <c:v>1.9138623114161257E-2</c:v>
                </c:pt>
                <c:pt idx="253">
                  <c:v>2.1022150256264638E-2</c:v>
                </c:pt>
                <c:pt idx="254">
                  <c:v>1.9359132709676485E-2</c:v>
                </c:pt>
                <c:pt idx="255">
                  <c:v>1.9299348248887904E-2</c:v>
                </c:pt>
                <c:pt idx="256">
                  <c:v>1.7700489198214653E-2</c:v>
                </c:pt>
                <c:pt idx="257">
                  <c:v>1.7279067037348383E-2</c:v>
                </c:pt>
                <c:pt idx="258">
                  <c:v>2.0731571111509473E-2</c:v>
                </c:pt>
                <c:pt idx="259">
                  <c:v>2.1143987268711584E-2</c:v>
                </c:pt>
                <c:pt idx="260">
                  <c:v>1.8844187430477222E-2</c:v>
                </c:pt>
                <c:pt idx="261">
                  <c:v>1.9180880376424847E-2</c:v>
                </c:pt>
                <c:pt idx="262">
                  <c:v>1.8873222661642375E-2</c:v>
                </c:pt>
                <c:pt idx="263">
                  <c:v>1.9284459789732811E-2</c:v>
                </c:pt>
                <c:pt idx="264">
                  <c:v>1.5706764602969381E-2</c:v>
                </c:pt>
                <c:pt idx="265">
                  <c:v>1.8336133656394749E-2</c:v>
                </c:pt>
                <c:pt idx="266">
                  <c:v>2.0950665673812097E-2</c:v>
                </c:pt>
                <c:pt idx="267">
                  <c:v>2.1246681892320041E-2</c:v>
                </c:pt>
                <c:pt idx="268">
                  <c:v>2.3104733162327307E-2</c:v>
                </c:pt>
                <c:pt idx="269">
                  <c:v>2.2372436430582843E-2</c:v>
                </c:pt>
                <c:pt idx="270">
                  <c:v>2.4994388732209272E-2</c:v>
                </c:pt>
                <c:pt idx="271">
                  <c:v>2.3853437787345388E-2</c:v>
                </c:pt>
                <c:pt idx="272">
                  <c:v>2.0433439117772512E-2</c:v>
                </c:pt>
                <c:pt idx="273">
                  <c:v>2.1540351921309986E-2</c:v>
                </c:pt>
                <c:pt idx="274">
                  <c:v>1.9236157999233505E-2</c:v>
                </c:pt>
                <c:pt idx="275">
                  <c:v>2.1182381192259125E-2</c:v>
                </c:pt>
                <c:pt idx="276">
                  <c:v>1.9178283508979543E-2</c:v>
                </c:pt>
                <c:pt idx="277">
                  <c:v>1.8322705273466688E-2</c:v>
                </c:pt>
                <c:pt idx="278">
                  <c:v>1.3824679895437564E-2</c:v>
                </c:pt>
                <c:pt idx="279">
                  <c:v>8.9620910248715546E-3</c:v>
                </c:pt>
                <c:pt idx="280">
                  <c:v>1.0069245180730046E-2</c:v>
                </c:pt>
                <c:pt idx="281">
                  <c:v>1.3383494924024797E-2</c:v>
                </c:pt>
                <c:pt idx="282">
                  <c:v>1.0739060047440852E-2</c:v>
                </c:pt>
                <c:pt idx="283">
                  <c:v>1.0378335832731178E-2</c:v>
                </c:pt>
                <c:pt idx="284">
                  <c:v>1.189632917717609E-2</c:v>
                </c:pt>
                <c:pt idx="285">
                  <c:v>1.2597754922297089E-2</c:v>
                </c:pt>
                <c:pt idx="286">
                  <c:v>1.5608524066878626E-2</c:v>
                </c:pt>
                <c:pt idx="287">
                  <c:v>1.4881770205895428E-2</c:v>
                </c:pt>
                <c:pt idx="288">
                  <c:v>1.706987848650332E-2</c:v>
                </c:pt>
                <c:pt idx="289">
                  <c:v>1.6225247987295521E-2</c:v>
                </c:pt>
                <c:pt idx="290">
                  <c:v>1.5391157319861515E-2</c:v>
                </c:pt>
                <c:pt idx="291">
                  <c:v>1.5685801347455897E-2</c:v>
                </c:pt>
                <c:pt idx="292">
                  <c:v>1.5977772667020718E-2</c:v>
                </c:pt>
                <c:pt idx="293">
                  <c:v>1.8536922002351686E-2</c:v>
                </c:pt>
                <c:pt idx="294">
                  <c:v>1.9159522050822719E-2</c:v>
                </c:pt>
                <c:pt idx="295">
                  <c:v>2.0978775890426293E-2</c:v>
                </c:pt>
                <c:pt idx="296">
                  <c:v>2.4300914853802924E-2</c:v>
                </c:pt>
                <c:pt idx="297">
                  <c:v>2.6372594520062576E-2</c:v>
                </c:pt>
                <c:pt idx="298">
                  <c:v>2.8194899196226197E-2</c:v>
                </c:pt>
                <c:pt idx="299">
                  <c:v>2.7481617876112585E-2</c:v>
                </c:pt>
                <c:pt idx="300">
                  <c:v>3.0599099031226817E-2</c:v>
                </c:pt>
                <c:pt idx="301">
                  <c:v>3.3640842632244539E-2</c:v>
                </c:pt>
                <c:pt idx="302">
                  <c:v>4.4051686395506051E-2</c:v>
                </c:pt>
                <c:pt idx="303">
                  <c:v>5.0669155482116368E-2</c:v>
                </c:pt>
                <c:pt idx="304">
                  <c:v>5.6452133074814226E-2</c:v>
                </c:pt>
                <c:pt idx="305">
                  <c:v>5.5666371009547078E-2</c:v>
                </c:pt>
                <c:pt idx="306">
                  <c:v>5.6356574660274772E-2</c:v>
                </c:pt>
                <c:pt idx="307">
                  <c:v>5.5399740922218665E-2</c:v>
                </c:pt>
                <c:pt idx="308">
                  <c:v>5.6131009869184956E-2</c:v>
                </c:pt>
                <c:pt idx="309">
                  <c:v>5.7613093028568096E-2</c:v>
                </c:pt>
                <c:pt idx="310">
                  <c:v>5.7531689944098297E-2</c:v>
                </c:pt>
                <c:pt idx="311">
                  <c:v>5.5587476214915998E-2</c:v>
                </c:pt>
                <c:pt idx="312">
                  <c:v>5.5274122314769469E-2</c:v>
                </c:pt>
                <c:pt idx="313">
                  <c:v>5.4661564255942041E-2</c:v>
                </c:pt>
                <c:pt idx="314">
                  <c:v>5.4734176644091193E-2</c:v>
                </c:pt>
                <c:pt idx="315">
                  <c:v>5.5819159875712732E-2</c:v>
                </c:pt>
                <c:pt idx="316">
                  <c:v>5.5213332603869514E-2</c:v>
                </c:pt>
                <c:pt idx="317">
                  <c:v>5.4390698651648695E-2</c:v>
                </c:pt>
                <c:pt idx="318">
                  <c:v>5.4055515052394254E-2</c:v>
                </c:pt>
                <c:pt idx="319">
                  <c:v>5.4942285533408519E-2</c:v>
                </c:pt>
                <c:pt idx="320">
                  <c:v>5.3170095390603356E-2</c:v>
                </c:pt>
                <c:pt idx="321">
                  <c:v>4.9835355568315309E-2</c:v>
                </c:pt>
                <c:pt idx="322">
                  <c:v>4.9403767049085001E-2</c:v>
                </c:pt>
                <c:pt idx="323">
                  <c:v>4.847773250344023E-2</c:v>
                </c:pt>
                <c:pt idx="324">
                  <c:v>4.3776825734702873E-2</c:v>
                </c:pt>
              </c:numCache>
            </c:numRef>
          </c:val>
          <c:smooth val="0"/>
          <c:extLst>
            <c:ext xmlns:c16="http://schemas.microsoft.com/office/drawing/2014/chart" uri="{C3380CC4-5D6E-409C-BE32-E72D297353CC}">
              <c16:uniqueId val="{00000001-D5E0-4FB4-B8D2-53A31DB397F3}"/>
            </c:ext>
          </c:extLst>
        </c:ser>
        <c:dLbls>
          <c:showLegendKey val="0"/>
          <c:showVal val="0"/>
          <c:showCatName val="0"/>
          <c:showSerName val="0"/>
          <c:showPercent val="0"/>
          <c:showBubbleSize val="0"/>
        </c:dLbls>
        <c:smooth val="0"/>
        <c:axId val="1067317552"/>
        <c:axId val="1067319520"/>
      </c:lineChart>
      <c:dateAx>
        <c:axId val="1067317552"/>
        <c:scaling>
          <c:orientation val="minMax"/>
        </c:scaling>
        <c:delete val="0"/>
        <c:axPos val="b"/>
        <c:numFmt formatCode="m/d/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9520"/>
        <c:crosses val="autoZero"/>
        <c:auto val="1"/>
        <c:lblOffset val="100"/>
        <c:baseTimeUnit val="months"/>
        <c:majorUnit val="12"/>
        <c:majorTimeUnit val="months"/>
      </c:dateAx>
      <c:valAx>
        <c:axId val="1067319520"/>
        <c:scaling>
          <c:orientation val="minMax"/>
          <c:max val="8.500000000000002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7317552"/>
        <c:crosses val="autoZero"/>
        <c:crossBetween val="between"/>
      </c:valAx>
      <c:spPr>
        <a:noFill/>
        <a:ln>
          <a:noFill/>
        </a:ln>
        <a:effectLst/>
      </c:spPr>
    </c:plotArea>
    <c:legend>
      <c:legendPos val="b"/>
      <c:layout>
        <c:manualLayout>
          <c:xMode val="edge"/>
          <c:yMode val="edge"/>
          <c:x val="8.3992705858397285E-2"/>
          <c:y val="4.3115650147691982E-2"/>
          <c:w val="0.19184492563429573"/>
          <c:h val="0.1660885097696121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53E-2"/>
          <c:y val="1.7927438528713844E-2"/>
          <c:w val="0.89457001027045546"/>
          <c:h val="0.82092927701456708"/>
        </c:manualLayout>
      </c:layout>
      <c:lineChart>
        <c:grouping val="standard"/>
        <c:varyColors val="0"/>
        <c:ser>
          <c:idx val="4"/>
          <c:order val="0"/>
          <c:tx>
            <c:strRef>
              <c:f>'Norme 2009 équilibré et réalisé'!$I$5</c:f>
              <c:strCache>
                <c:ptCount val="1"/>
                <c:pt idx="0">
                  <c:v>Port équilibré 60/40 réel</c:v>
                </c:pt>
              </c:strCache>
            </c:strRef>
          </c:tx>
          <c:spPr>
            <a:ln w="28575" cap="rnd">
              <a:solidFill>
                <a:srgbClr val="026028"/>
              </a:solidFill>
              <a:round/>
            </a:ln>
            <a:effectLst/>
          </c:spPr>
          <c:marker>
            <c:symbol val="none"/>
          </c:marker>
          <c:cat>
            <c:numRef>
              <c:f>'Norme 2009 équilibré et réalisé'!$A$6:$A$187</c:f>
              <c:numCache>
                <c:formatCode>m/d/yy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'Norme 2009 équilibré et réalisé'!$I$6:$I$187</c:f>
              <c:numCache>
                <c:formatCode>_("$"* #,##0.00_);_("$"* \(#,##0.00\);_("$"* "-"??_);_(@_)</c:formatCode>
                <c:ptCount val="182"/>
                <c:pt idx="0">
                  <c:v>1000</c:v>
                </c:pt>
                <c:pt idx="1">
                  <c:v>978.42234859792745</c:v>
                </c:pt>
                <c:pt idx="2">
                  <c:v>944.39604340347682</c:v>
                </c:pt>
                <c:pt idx="3">
                  <c:v>994.06684001482859</c:v>
                </c:pt>
                <c:pt idx="4">
                  <c:v>1036.8496350798757</c:v>
                </c:pt>
                <c:pt idx="5">
                  <c:v>1108.6026601901337</c:v>
                </c:pt>
                <c:pt idx="6">
                  <c:v>1116.5596765295036</c:v>
                </c:pt>
                <c:pt idx="7">
                  <c:v>1149.0314077763483</c:v>
                </c:pt>
                <c:pt idx="8">
                  <c:v>1160.6592163124999</c:v>
                </c:pt>
                <c:pt idx="9">
                  <c:v>1202.5839031751584</c:v>
                </c:pt>
                <c:pt idx="10">
                  <c:v>1170.7877000306016</c:v>
                </c:pt>
                <c:pt idx="11">
                  <c:v>1215.0143751134794</c:v>
                </c:pt>
                <c:pt idx="12">
                  <c:v>1231.9711901050512</c:v>
                </c:pt>
                <c:pt idx="13">
                  <c:v>1196.4034880534907</c:v>
                </c:pt>
                <c:pt idx="14">
                  <c:v>1235.2033499681563</c:v>
                </c:pt>
                <c:pt idx="15">
                  <c:v>1262.7391192242555</c:v>
                </c:pt>
                <c:pt idx="16">
                  <c:v>1276.3990962453365</c:v>
                </c:pt>
                <c:pt idx="17">
                  <c:v>1251.8610512530363</c:v>
                </c:pt>
                <c:pt idx="18">
                  <c:v>1229.1586986301891</c:v>
                </c:pt>
                <c:pt idx="19">
                  <c:v>1262.4578041110208</c:v>
                </c:pt>
                <c:pt idx="20">
                  <c:v>1286.9134600049597</c:v>
                </c:pt>
                <c:pt idx="21">
                  <c:v>1324.0462797234024</c:v>
                </c:pt>
                <c:pt idx="22">
                  <c:v>1348.6609565407225</c:v>
                </c:pt>
                <c:pt idx="23">
                  <c:v>1364.8932448767325</c:v>
                </c:pt>
                <c:pt idx="24">
                  <c:v>1403.0732179082565</c:v>
                </c:pt>
                <c:pt idx="25">
                  <c:v>1410.4862442667536</c:v>
                </c:pt>
                <c:pt idx="26">
                  <c:v>1454.2157245607416</c:v>
                </c:pt>
                <c:pt idx="27">
                  <c:v>1455.193516787976</c:v>
                </c:pt>
                <c:pt idx="28">
                  <c:v>1448.7440368544671</c:v>
                </c:pt>
                <c:pt idx="29">
                  <c:v>1447.0941086590005</c:v>
                </c:pt>
                <c:pt idx="30">
                  <c:v>1414.5137499079972</c:v>
                </c:pt>
                <c:pt idx="31">
                  <c:v>1400.0639866392244</c:v>
                </c:pt>
                <c:pt idx="32">
                  <c:v>1394.3392348140555</c:v>
                </c:pt>
                <c:pt idx="33">
                  <c:v>1323.3111393592535</c:v>
                </c:pt>
                <c:pt idx="34">
                  <c:v>1368.3116774240361</c:v>
                </c:pt>
                <c:pt idx="35">
                  <c:v>1370.4652532275654</c:v>
                </c:pt>
                <c:pt idx="36">
                  <c:v>1363.6025463342385</c:v>
                </c:pt>
                <c:pt idx="37">
                  <c:v>1404.1518262485629</c:v>
                </c:pt>
                <c:pt idx="38">
                  <c:v>1417.3675995977264</c:v>
                </c:pt>
                <c:pt idx="39">
                  <c:v>1400.7452136788306</c:v>
                </c:pt>
                <c:pt idx="40">
                  <c:v>1395.9587871378371</c:v>
                </c:pt>
                <c:pt idx="41">
                  <c:v>1350.9287527555098</c:v>
                </c:pt>
                <c:pt idx="42">
                  <c:v>1360.3093944767295</c:v>
                </c:pt>
                <c:pt idx="43">
                  <c:v>1370.4994368729458</c:v>
                </c:pt>
                <c:pt idx="44">
                  <c:v>1392.8423119874296</c:v>
                </c:pt>
                <c:pt idx="45">
                  <c:v>1426.6521894212447</c:v>
                </c:pt>
                <c:pt idx="46">
                  <c:v>1435.4801889358205</c:v>
                </c:pt>
                <c:pt idx="47">
                  <c:v>1426.7629828582726</c:v>
                </c:pt>
                <c:pt idx="48">
                  <c:v>1443.9078148210692</c:v>
                </c:pt>
                <c:pt idx="49">
                  <c:v>1462.5128238961584</c:v>
                </c:pt>
                <c:pt idx="50">
                  <c:v>1478.1562351153234</c:v>
                </c:pt>
                <c:pt idx="51">
                  <c:v>1478.5684002335727</c:v>
                </c:pt>
                <c:pt idx="52">
                  <c:v>1464.4919066903369</c:v>
                </c:pt>
                <c:pt idx="53">
                  <c:v>1473.5766440882244</c:v>
                </c:pt>
                <c:pt idx="54">
                  <c:v>1427.1005904297224</c:v>
                </c:pt>
                <c:pt idx="55">
                  <c:v>1457.5020961956836</c:v>
                </c:pt>
                <c:pt idx="56">
                  <c:v>1469.2718096323365</c:v>
                </c:pt>
                <c:pt idx="57">
                  <c:v>1485.4328558636653</c:v>
                </c:pt>
                <c:pt idx="58">
                  <c:v>1537.1183573609935</c:v>
                </c:pt>
                <c:pt idx="59">
                  <c:v>1540.5723340013787</c:v>
                </c:pt>
                <c:pt idx="60">
                  <c:v>1558.9556738809686</c:v>
                </c:pt>
                <c:pt idx="61">
                  <c:v>1580.7122541883355</c:v>
                </c:pt>
                <c:pt idx="62">
                  <c:v>1624.2329492628746</c:v>
                </c:pt>
                <c:pt idx="63">
                  <c:v>1636.7982601428066</c:v>
                </c:pt>
                <c:pt idx="64">
                  <c:v>1666.5188250454926</c:v>
                </c:pt>
                <c:pt idx="65">
                  <c:v>1671.0250948786911</c:v>
                </c:pt>
                <c:pt idx="66">
                  <c:v>1718.8280874554666</c:v>
                </c:pt>
                <c:pt idx="67">
                  <c:v>1739.0640884787229</c:v>
                </c:pt>
                <c:pt idx="68">
                  <c:v>1769.9334364022952</c:v>
                </c:pt>
                <c:pt idx="69">
                  <c:v>1717.458100816742</c:v>
                </c:pt>
                <c:pt idx="70">
                  <c:v>1696.0515099289655</c:v>
                </c:pt>
                <c:pt idx="71">
                  <c:v>1716.673438216751</c:v>
                </c:pt>
                <c:pt idx="72">
                  <c:v>1714.5719300420978</c:v>
                </c:pt>
                <c:pt idx="73">
                  <c:v>1746.3975138081496</c:v>
                </c:pt>
                <c:pt idx="74">
                  <c:v>1792.2246230444848</c:v>
                </c:pt>
                <c:pt idx="75">
                  <c:v>1767.5052002780303</c:v>
                </c:pt>
                <c:pt idx="76">
                  <c:v>1788.7172261171677</c:v>
                </c:pt>
                <c:pt idx="77">
                  <c:v>1774.9438168614554</c:v>
                </c:pt>
                <c:pt idx="78">
                  <c:v>1738.1647932882777</c:v>
                </c:pt>
                <c:pt idx="79">
                  <c:v>1742.5373787790909</c:v>
                </c:pt>
                <c:pt idx="80">
                  <c:v>1689.4976705782924</c:v>
                </c:pt>
                <c:pt idx="81">
                  <c:v>1646.649600668617</c:v>
                </c:pt>
                <c:pt idx="82">
                  <c:v>1666.3866286027028</c:v>
                </c:pt>
                <c:pt idx="83">
                  <c:v>1664.4124151908786</c:v>
                </c:pt>
                <c:pt idx="84">
                  <c:v>1637.0237000568886</c:v>
                </c:pt>
                <c:pt idx="85">
                  <c:v>1626.7556151807194</c:v>
                </c:pt>
                <c:pt idx="86">
                  <c:v>1632.9193544782056</c:v>
                </c:pt>
                <c:pt idx="87">
                  <c:v>1693.4390948198402</c:v>
                </c:pt>
                <c:pt idx="88">
                  <c:v>1734.0345609368196</c:v>
                </c:pt>
                <c:pt idx="89">
                  <c:v>1750.8051769527021</c:v>
                </c:pt>
                <c:pt idx="90">
                  <c:v>1765.1201675834486</c:v>
                </c:pt>
                <c:pt idx="91">
                  <c:v>1815.9369120116985</c:v>
                </c:pt>
                <c:pt idx="92">
                  <c:v>1819.7350169619276</c:v>
                </c:pt>
                <c:pt idx="93">
                  <c:v>1836.1175024095191</c:v>
                </c:pt>
                <c:pt idx="94">
                  <c:v>1838.326143075888</c:v>
                </c:pt>
                <c:pt idx="95">
                  <c:v>1853.370221118204</c:v>
                </c:pt>
                <c:pt idx="96">
                  <c:v>1871.633416337188</c:v>
                </c:pt>
                <c:pt idx="97">
                  <c:v>1881.9032202258254</c:v>
                </c:pt>
                <c:pt idx="98">
                  <c:v>1890.1892182869469</c:v>
                </c:pt>
                <c:pt idx="99">
                  <c:v>1910.0293612270852</c:v>
                </c:pt>
                <c:pt idx="100">
                  <c:v>1924.2533617005911</c:v>
                </c:pt>
                <c:pt idx="101">
                  <c:v>1911.7179700704496</c:v>
                </c:pt>
                <c:pt idx="102">
                  <c:v>1894.8175184043282</c:v>
                </c:pt>
                <c:pt idx="103">
                  <c:v>1882.7604297210246</c:v>
                </c:pt>
                <c:pt idx="104">
                  <c:v>1899.63387101429</c:v>
                </c:pt>
                <c:pt idx="105">
                  <c:v>1931.9318521703512</c:v>
                </c:pt>
                <c:pt idx="106">
                  <c:v>1978.3771773821682</c:v>
                </c:pt>
                <c:pt idx="107">
                  <c:v>1989.5779603893047</c:v>
                </c:pt>
                <c:pt idx="108">
                  <c:v>2003.8019406873932</c:v>
                </c:pt>
                <c:pt idx="109">
                  <c:v>1979.3808383823946</c:v>
                </c:pt>
                <c:pt idx="110">
                  <c:v>1938.3024883340067</c:v>
                </c:pt>
                <c:pt idx="111">
                  <c:v>1940.6215068614692</c:v>
                </c:pt>
                <c:pt idx="112">
                  <c:v>1960.0680581506961</c:v>
                </c:pt>
                <c:pt idx="113">
                  <c:v>2007.5289150694359</c:v>
                </c:pt>
                <c:pt idx="114">
                  <c:v>2034.8751525291059</c:v>
                </c:pt>
                <c:pt idx="115">
                  <c:v>2047.0268512825489</c:v>
                </c:pt>
                <c:pt idx="116">
                  <c:v>2039.5477944024226</c:v>
                </c:pt>
                <c:pt idx="117">
                  <c:v>2020.9440156581936</c:v>
                </c:pt>
                <c:pt idx="118">
                  <c:v>1927.5988060178065</c:v>
                </c:pt>
                <c:pt idx="119">
                  <c:v>1952.1810471060166</c:v>
                </c:pt>
                <c:pt idx="120">
                  <c:v>1886.7920062898249</c:v>
                </c:pt>
                <c:pt idx="121">
                  <c:v>2007.1097896337606</c:v>
                </c:pt>
                <c:pt idx="122">
                  <c:v>2052.2189853216814</c:v>
                </c:pt>
                <c:pt idx="123">
                  <c:v>2081.1963089097603</c:v>
                </c:pt>
                <c:pt idx="124">
                  <c:v>2127.4582699273005</c:v>
                </c:pt>
                <c:pt idx="125">
                  <c:v>2091.9661195022813</c:v>
                </c:pt>
                <c:pt idx="126">
                  <c:v>2134.5496868210398</c:v>
                </c:pt>
                <c:pt idx="127">
                  <c:v>2140.7516996116074</c:v>
                </c:pt>
                <c:pt idx="128">
                  <c:v>2159.2968842682626</c:v>
                </c:pt>
                <c:pt idx="129">
                  <c:v>2179.2239907908302</c:v>
                </c:pt>
                <c:pt idx="130">
                  <c:v>2164.943034418221</c:v>
                </c:pt>
                <c:pt idx="131">
                  <c:v>2222.7719409325723</c:v>
                </c:pt>
                <c:pt idx="132">
                  <c:v>2222.1687556301758</c:v>
                </c:pt>
                <c:pt idx="133">
                  <c:v>2268.4089346018245</c:v>
                </c:pt>
                <c:pt idx="134">
                  <c:v>2178.2648099817961</c:v>
                </c:pt>
                <c:pt idx="135">
                  <c:v>1902.1853030717223</c:v>
                </c:pt>
                <c:pt idx="136">
                  <c:v>2061.7332668889921</c:v>
                </c:pt>
                <c:pt idx="137">
                  <c:v>2105.9263299990662</c:v>
                </c:pt>
                <c:pt idx="138">
                  <c:v>2152.5470366459558</c:v>
                </c:pt>
                <c:pt idx="139">
                  <c:v>2226.8287159478546</c:v>
                </c:pt>
                <c:pt idx="140">
                  <c:v>2254.7760397148477</c:v>
                </c:pt>
                <c:pt idx="141">
                  <c:v>2224.7427596074003</c:v>
                </c:pt>
                <c:pt idx="142">
                  <c:v>2171.8267091227181</c:v>
                </c:pt>
                <c:pt idx="143">
                  <c:v>2335.6198528434402</c:v>
                </c:pt>
                <c:pt idx="144">
                  <c:v>2366.4200783416645</c:v>
                </c:pt>
                <c:pt idx="145">
                  <c:v>2353.3050499927317</c:v>
                </c:pt>
                <c:pt idx="146">
                  <c:v>2408.4469796120579</c:v>
                </c:pt>
                <c:pt idx="147">
                  <c:v>2465.5380199254091</c:v>
                </c:pt>
                <c:pt idx="148">
                  <c:v>2508.991555491054</c:v>
                </c:pt>
                <c:pt idx="149">
                  <c:v>2576.7131465372709</c:v>
                </c:pt>
                <c:pt idx="150">
                  <c:v>2630.4889425383717</c:v>
                </c:pt>
                <c:pt idx="151">
                  <c:v>2653.1485667130337</c:v>
                </c:pt>
                <c:pt idx="152">
                  <c:v>2684.500310734541</c:v>
                </c:pt>
                <c:pt idx="153">
                  <c:v>2630.4246630454973</c:v>
                </c:pt>
                <c:pt idx="154">
                  <c:v>2721.6329932747421</c:v>
                </c:pt>
                <c:pt idx="155">
                  <c:v>2694.034699596175</c:v>
                </c:pt>
                <c:pt idx="156">
                  <c:v>2767.1330429937311</c:v>
                </c:pt>
                <c:pt idx="157">
                  <c:v>2735.398662120017</c:v>
                </c:pt>
                <c:pt idx="158">
                  <c:v>2736.5246210472264</c:v>
                </c:pt>
                <c:pt idx="159">
                  <c:v>2799.3487628877947</c:v>
                </c:pt>
                <c:pt idx="160">
                  <c:v>2669.8281462922396</c:v>
                </c:pt>
                <c:pt idx="161">
                  <c:v>2670.5848297991142</c:v>
                </c:pt>
                <c:pt idx="162">
                  <c:v>2477.9568917156712</c:v>
                </c:pt>
                <c:pt idx="163">
                  <c:v>2588.8369385986853</c:v>
                </c:pt>
                <c:pt idx="164">
                  <c:v>2540.1898465947365</c:v>
                </c:pt>
                <c:pt idx="165">
                  <c:v>2454.5727279239427</c:v>
                </c:pt>
                <c:pt idx="166">
                  <c:v>2551.8370150534215</c:v>
                </c:pt>
                <c:pt idx="167">
                  <c:v>2676.9745584887069</c:v>
                </c:pt>
                <c:pt idx="168">
                  <c:v>2565.7634681319032</c:v>
                </c:pt>
                <c:pt idx="169">
                  <c:v>2728.2872918666103</c:v>
                </c:pt>
                <c:pt idx="170">
                  <c:v>2669.8359197549762</c:v>
                </c:pt>
                <c:pt idx="171">
                  <c:v>2693.6645037405037</c:v>
                </c:pt>
                <c:pt idx="172">
                  <c:v>2738.0910300071882</c:v>
                </c:pt>
                <c:pt idx="173">
                  <c:v>2635.6147780168999</c:v>
                </c:pt>
                <c:pt idx="174">
                  <c:v>2698.8566131085063</c:v>
                </c:pt>
                <c:pt idx="175">
                  <c:v>2729.8795773655011</c:v>
                </c:pt>
                <c:pt idx="176">
                  <c:v>2735.4282647977602</c:v>
                </c:pt>
                <c:pt idx="177">
                  <c:v>2585.4597560888847</c:v>
                </c:pt>
                <c:pt idx="178">
                  <c:v>2581.7233674924905</c:v>
                </c:pt>
                <c:pt idx="179">
                  <c:v>2755.5640264220342</c:v>
                </c:pt>
                <c:pt idx="180">
                  <c:v>2828.7361738389773</c:v>
                </c:pt>
                <c:pt idx="181">
                  <c:v>2850.3822796217623</c:v>
                </c:pt>
              </c:numCache>
            </c:numRef>
          </c:val>
          <c:smooth val="0"/>
          <c:extLst>
            <c:ext xmlns:c16="http://schemas.microsoft.com/office/drawing/2014/chart" uri="{C3380CC4-5D6E-409C-BE32-E72D297353CC}">
              <c16:uniqueId val="{00000000-8176-4501-B1E0-A5E15565AB07}"/>
            </c:ext>
          </c:extLst>
        </c:ser>
        <c:ser>
          <c:idx val="5"/>
          <c:order val="1"/>
          <c:tx>
            <c:strRef>
              <c:f>'Norme 2009 équilibré et réalisé'!$J$5</c:f>
              <c:strCache>
                <c:ptCount val="1"/>
                <c:pt idx="0">
                  <c:v>Port équilibré 60/40 selon les Normes</c:v>
                </c:pt>
              </c:strCache>
            </c:strRef>
          </c:tx>
          <c:spPr>
            <a:ln w="28575" cap="rnd">
              <a:solidFill>
                <a:srgbClr val="026028"/>
              </a:solidFill>
              <a:prstDash val="sysDash"/>
              <a:round/>
            </a:ln>
            <a:effectLst/>
          </c:spPr>
          <c:marker>
            <c:symbol val="none"/>
          </c:marker>
          <c:cat>
            <c:numRef>
              <c:f>'Norme 2009 équilibré et réalisé'!$A$6:$A$187</c:f>
              <c:numCache>
                <c:formatCode>m/d/yy</c:formatCode>
                <c:ptCount val="182"/>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pt idx="181">
                  <c:v>45323</c:v>
                </c:pt>
              </c:numCache>
            </c:numRef>
          </c:cat>
          <c:val>
            <c:numRef>
              <c:f>'Norme 2009 équilibré et réalisé'!$J$6:$J$187</c:f>
              <c:numCache>
                <c:formatCode>_("$"* #,##0.00_);_("$"* \(#,##0.00\);_("$"* "-"??_);_(@_)</c:formatCode>
                <c:ptCount val="182"/>
                <c:pt idx="0">
                  <c:v>1000</c:v>
                </c:pt>
                <c:pt idx="1">
                  <c:v>1005.0648349497708</c:v>
                </c:pt>
                <c:pt idx="2">
                  <c:v>1010.15532245261</c:v>
                </c:pt>
                <c:pt idx="3">
                  <c:v>1015.271592434465</c:v>
                </c:pt>
                <c:pt idx="4">
                  <c:v>1020.4137754793366</c:v>
                </c:pt>
                <c:pt idx="5">
                  <c:v>1025.5820028326118</c:v>
                </c:pt>
                <c:pt idx="6">
                  <c:v>1030.7764064044145</c:v>
                </c:pt>
                <c:pt idx="7">
                  <c:v>1035.9971187729707</c:v>
                </c:pt>
                <c:pt idx="8">
                  <c:v>1041.2442731879939</c:v>
                </c:pt>
                <c:pt idx="9">
                  <c:v>1046.5180035740852</c:v>
                </c:pt>
                <c:pt idx="10">
                  <c:v>1051.8184445341517</c:v>
                </c:pt>
                <c:pt idx="11">
                  <c:v>1057.1457313528419</c:v>
                </c:pt>
                <c:pt idx="12">
                  <c:v>1062.4999999999989</c:v>
                </c:pt>
                <c:pt idx="13">
                  <c:v>1067.8813871341304</c:v>
                </c:pt>
                <c:pt idx="14">
                  <c:v>1073.2900301058971</c:v>
                </c:pt>
                <c:pt idx="15">
                  <c:v>1078.726066961618</c:v>
                </c:pt>
                <c:pt idx="16">
                  <c:v>1084.1896364467941</c:v>
                </c:pt>
                <c:pt idx="17">
                  <c:v>1089.6808780096492</c:v>
                </c:pt>
                <c:pt idx="18">
                  <c:v>1095.1999318046894</c:v>
                </c:pt>
                <c:pt idx="19">
                  <c:v>1100.7469386962805</c:v>
                </c:pt>
                <c:pt idx="20">
                  <c:v>1106.3220402622426</c:v>
                </c:pt>
                <c:pt idx="21">
                  <c:v>1111.9253787974646</c:v>
                </c:pt>
                <c:pt idx="22">
                  <c:v>1117.5570973175352</c:v>
                </c:pt>
                <c:pt idx="23">
                  <c:v>1123.2173395623936</c:v>
                </c:pt>
                <c:pt idx="24">
                  <c:v>1128.9062499999977</c:v>
                </c:pt>
                <c:pt idx="25">
                  <c:v>1134.6239738300123</c:v>
                </c:pt>
                <c:pt idx="26">
                  <c:v>1140.3706569875144</c:v>
                </c:pt>
                <c:pt idx="27">
                  <c:v>1146.1464461467178</c:v>
                </c:pt>
                <c:pt idx="28">
                  <c:v>1151.9514887247174</c:v>
                </c:pt>
                <c:pt idx="29">
                  <c:v>1157.7859328852508</c:v>
                </c:pt>
                <c:pt idx="30">
                  <c:v>1163.649927542481</c:v>
                </c:pt>
                <c:pt idx="31">
                  <c:v>1169.5436223647964</c:v>
                </c:pt>
                <c:pt idx="32">
                  <c:v>1175.4671677786312</c:v>
                </c:pt>
                <c:pt idx="33">
                  <c:v>1181.4207149723045</c:v>
                </c:pt>
                <c:pt idx="34">
                  <c:v>1187.4044158998795</c:v>
                </c:pt>
                <c:pt idx="35">
                  <c:v>1193.4184232850414</c:v>
                </c:pt>
                <c:pt idx="36">
                  <c:v>1199.4628906249959</c:v>
                </c:pt>
                <c:pt idx="37">
                  <c:v>1205.5379721943866</c:v>
                </c:pt>
                <c:pt idx="38">
                  <c:v>1211.6438230492327</c:v>
                </c:pt>
                <c:pt idx="39">
                  <c:v>1217.7805990308864</c:v>
                </c:pt>
                <c:pt idx="40">
                  <c:v>1223.9484567700108</c:v>
                </c:pt>
                <c:pt idx="41">
                  <c:v>1230.1475536905775</c:v>
                </c:pt>
                <c:pt idx="42">
                  <c:v>1236.3780480138846</c:v>
                </c:pt>
                <c:pt idx="43">
                  <c:v>1242.6400987625948</c:v>
                </c:pt>
                <c:pt idx="44">
                  <c:v>1248.9338657647943</c:v>
                </c:pt>
                <c:pt idx="45">
                  <c:v>1255.2595096580721</c:v>
                </c:pt>
                <c:pt idx="46">
                  <c:v>1261.6171918936207</c:v>
                </c:pt>
                <c:pt idx="47">
                  <c:v>1268.0070747403552</c:v>
                </c:pt>
                <c:pt idx="48">
                  <c:v>1274.4293212890568</c:v>
                </c:pt>
                <c:pt idx="49">
                  <c:v>1280.8840954565344</c:v>
                </c:pt>
                <c:pt idx="50">
                  <c:v>1287.3715619898082</c:v>
                </c:pt>
                <c:pt idx="51">
                  <c:v>1293.8918864703153</c:v>
                </c:pt>
                <c:pt idx="52">
                  <c:v>1300.445235318135</c:v>
                </c:pt>
                <c:pt idx="53">
                  <c:v>1307.0317757962373</c:v>
                </c:pt>
                <c:pt idx="54">
                  <c:v>1313.651676014751</c:v>
                </c:pt>
                <c:pt idx="55">
                  <c:v>1320.3051049352555</c:v>
                </c:pt>
                <c:pt idx="56">
                  <c:v>1326.9922323750925</c:v>
                </c:pt>
                <c:pt idx="57">
                  <c:v>1333.7132290117004</c:v>
                </c:pt>
                <c:pt idx="58">
                  <c:v>1340.4682663869705</c:v>
                </c:pt>
                <c:pt idx="59">
                  <c:v>1347.257516911626</c:v>
                </c:pt>
                <c:pt idx="60">
                  <c:v>1354.0811538696214</c:v>
                </c:pt>
                <c:pt idx="61">
                  <c:v>1360.9393514225662</c:v>
                </c:pt>
                <c:pt idx="62">
                  <c:v>1367.8322846141698</c:v>
                </c:pt>
                <c:pt idx="63">
                  <c:v>1374.7601293747086</c:v>
                </c:pt>
                <c:pt idx="64">
                  <c:v>1381.7230625255172</c:v>
                </c:pt>
                <c:pt idx="65">
                  <c:v>1388.7212617835009</c:v>
                </c:pt>
                <c:pt idx="66">
                  <c:v>1395.754905765672</c:v>
                </c:pt>
                <c:pt idx="67">
                  <c:v>1402.824173993708</c:v>
                </c:pt>
                <c:pt idx="68">
                  <c:v>1409.9292468985348</c:v>
                </c:pt>
                <c:pt idx="69">
                  <c:v>1417.0703058249305</c:v>
                </c:pt>
                <c:pt idx="70">
                  <c:v>1424.2475330361551</c:v>
                </c:pt>
                <c:pt idx="71">
                  <c:v>1431.4611117186016</c:v>
                </c:pt>
                <c:pt idx="72">
                  <c:v>1438.7112259864718</c:v>
                </c:pt>
                <c:pt idx="73">
                  <c:v>1445.9980608864757</c:v>
                </c:pt>
                <c:pt idx="74">
                  <c:v>1453.3218024025543</c:v>
                </c:pt>
                <c:pt idx="75">
                  <c:v>1460.6826374606267</c:v>
                </c:pt>
                <c:pt idx="76">
                  <c:v>1468.0807539333607</c:v>
                </c:pt>
                <c:pt idx="77">
                  <c:v>1475.5163406449683</c:v>
                </c:pt>
                <c:pt idx="78">
                  <c:v>1482.9895873760249</c:v>
                </c:pt>
                <c:pt idx="79">
                  <c:v>1490.5006848683133</c:v>
                </c:pt>
                <c:pt idx="80">
                  <c:v>1498.0498248296917</c:v>
                </c:pt>
                <c:pt idx="81">
                  <c:v>1505.6371999389871</c:v>
                </c:pt>
                <c:pt idx="82">
                  <c:v>1513.2630038509133</c:v>
                </c:pt>
                <c:pt idx="83">
                  <c:v>1520.9274312010125</c:v>
                </c:pt>
                <c:pt idx="84">
                  <c:v>1528.6306776106246</c:v>
                </c:pt>
                <c:pt idx="85">
                  <c:v>1536.3729396918789</c:v>
                </c:pt>
                <c:pt idx="86">
                  <c:v>1544.1544150527125</c:v>
                </c:pt>
                <c:pt idx="87">
                  <c:v>1551.9753023019143</c:v>
                </c:pt>
                <c:pt idx="88">
                  <c:v>1559.8358010541942</c:v>
                </c:pt>
                <c:pt idx="89">
                  <c:v>1567.7361119352772</c:v>
                </c:pt>
                <c:pt idx="90">
                  <c:v>1575.6764365870249</c:v>
                </c:pt>
                <c:pt idx="91">
                  <c:v>1583.6569776725812</c:v>
                </c:pt>
                <c:pt idx="92">
                  <c:v>1591.6779388815457</c:v>
                </c:pt>
                <c:pt idx="93">
                  <c:v>1599.7395249351723</c:v>
                </c:pt>
                <c:pt idx="94">
                  <c:v>1607.8419415915937</c:v>
                </c:pt>
                <c:pt idx="95">
                  <c:v>1615.9853956510742</c:v>
                </c:pt>
                <c:pt idx="96">
                  <c:v>1624.1700949612871</c:v>
                </c:pt>
                <c:pt idx="97">
                  <c:v>1632.3962484226197</c:v>
                </c:pt>
                <c:pt idx="98">
                  <c:v>1640.6640659935053</c:v>
                </c:pt>
                <c:pt idx="99">
                  <c:v>1648.9737586957824</c:v>
                </c:pt>
                <c:pt idx="100">
                  <c:v>1657.3255386200799</c:v>
                </c:pt>
                <c:pt idx="101">
                  <c:v>1665.7196189312306</c:v>
                </c:pt>
                <c:pt idx="102">
                  <c:v>1674.1562138737124</c:v>
                </c:pt>
                <c:pt idx="103">
                  <c:v>1682.6355387771159</c:v>
                </c:pt>
                <c:pt idx="104">
                  <c:v>1691.1578100616407</c:v>
                </c:pt>
                <c:pt idx="105">
                  <c:v>1699.7232452436187</c:v>
                </c:pt>
                <c:pt idx="106">
                  <c:v>1708.3320629410666</c:v>
                </c:pt>
                <c:pt idx="107">
                  <c:v>1716.9844828792648</c:v>
                </c:pt>
                <c:pt idx="108">
                  <c:v>1725.6807258963659</c:v>
                </c:pt>
                <c:pt idx="109">
                  <c:v>1734.4210139490317</c:v>
                </c:pt>
                <c:pt idx="110">
                  <c:v>1743.2055701180977</c:v>
                </c:pt>
                <c:pt idx="111">
                  <c:v>1752.0346186142672</c:v>
                </c:pt>
                <c:pt idx="112">
                  <c:v>1760.9083847838331</c:v>
                </c:pt>
                <c:pt idx="113">
                  <c:v>1769.8270951144307</c:v>
                </c:pt>
                <c:pt idx="114">
                  <c:v>1778.7909772408177</c:v>
                </c:pt>
                <c:pt idx="115">
                  <c:v>1787.800259950684</c:v>
                </c:pt>
                <c:pt idx="116">
                  <c:v>1796.8551731904915</c:v>
                </c:pt>
                <c:pt idx="117">
                  <c:v>1805.9559480713433</c:v>
                </c:pt>
                <c:pt idx="118">
                  <c:v>1815.1028168748815</c:v>
                </c:pt>
                <c:pt idx="119">
                  <c:v>1824.2960130592169</c:v>
                </c:pt>
                <c:pt idx="120">
                  <c:v>1833.5357712648868</c:v>
                </c:pt>
                <c:pt idx="121">
                  <c:v>1842.8223273208441</c:v>
                </c:pt>
                <c:pt idx="122">
                  <c:v>1852.1559182504768</c:v>
                </c:pt>
                <c:pt idx="123">
                  <c:v>1861.5367822776568</c:v>
                </c:pt>
                <c:pt idx="124">
                  <c:v>1870.9651588328206</c:v>
                </c:pt>
                <c:pt idx="125">
                  <c:v>1880.4412885590807</c:v>
                </c:pt>
                <c:pt idx="126">
                  <c:v>1889.9654133183669</c:v>
                </c:pt>
                <c:pt idx="127">
                  <c:v>1899.5377761975999</c:v>
                </c:pt>
                <c:pt idx="128">
                  <c:v>1909.1586215148955</c:v>
                </c:pt>
                <c:pt idx="129">
                  <c:v>1918.8281948258004</c:v>
                </c:pt>
                <c:pt idx="130">
                  <c:v>1928.5467429295597</c:v>
                </c:pt>
                <c:pt idx="131">
                  <c:v>1938.3145138754162</c:v>
                </c:pt>
                <c:pt idx="132">
                  <c:v>1948.1317569689404</c:v>
                </c:pt>
                <c:pt idx="133">
                  <c:v>1957.9987227783952</c:v>
                </c:pt>
                <c:pt idx="134">
                  <c:v>1967.9156631411299</c:v>
                </c:pt>
                <c:pt idx="135">
                  <c:v>1977.8828311700086</c:v>
                </c:pt>
                <c:pt idx="136">
                  <c:v>1987.90048125987</c:v>
                </c:pt>
                <c:pt idx="137">
                  <c:v>1997.9688690940213</c:v>
                </c:pt>
                <c:pt idx="138">
                  <c:v>2008.0882516507629</c:v>
                </c:pt>
                <c:pt idx="139">
                  <c:v>2018.2588872099479</c:v>
                </c:pt>
                <c:pt idx="140">
                  <c:v>2028.4810353595744</c:v>
                </c:pt>
                <c:pt idx="141">
                  <c:v>2038.7549570024109</c:v>
                </c:pt>
                <c:pt idx="142">
                  <c:v>2049.0809143626552</c:v>
                </c:pt>
                <c:pt idx="143">
                  <c:v>2059.4591709926276</c:v>
                </c:pt>
                <c:pt idx="144">
                  <c:v>2069.889991779497</c:v>
                </c:pt>
                <c:pt idx="145">
                  <c:v>2080.3736429520427</c:v>
                </c:pt>
                <c:pt idx="146">
                  <c:v>2090.9103920874481</c:v>
                </c:pt>
                <c:pt idx="147">
                  <c:v>2101.5005081181316</c:v>
                </c:pt>
                <c:pt idx="148">
                  <c:v>2112.1442613386093</c:v>
                </c:pt>
                <c:pt idx="149">
                  <c:v>2122.8419234123949</c:v>
                </c:pt>
                <c:pt idx="150">
                  <c:v>2133.5937673789326</c:v>
                </c:pt>
                <c:pt idx="151">
                  <c:v>2144.4000676605665</c:v>
                </c:pt>
                <c:pt idx="152">
                  <c:v>2155.2611000695447</c:v>
                </c:pt>
                <c:pt idx="153">
                  <c:v>2166.1771418150583</c:v>
                </c:pt>
                <c:pt idx="154">
                  <c:v>2177.1484715103179</c:v>
                </c:pt>
                <c:pt idx="155">
                  <c:v>2188.1753691796634</c:v>
                </c:pt>
                <c:pt idx="156">
                  <c:v>2199.2581162657125</c:v>
                </c:pt>
                <c:pt idx="157">
                  <c:v>2210.3969956365422</c:v>
                </c:pt>
                <c:pt idx="158">
                  <c:v>2221.5922915929104</c:v>
                </c:pt>
                <c:pt idx="159">
                  <c:v>2232.8442898755115</c:v>
                </c:pt>
                <c:pt idx="160">
                  <c:v>2244.1532776722693</c:v>
                </c:pt>
                <c:pt idx="161">
                  <c:v>2255.5195436256668</c:v>
                </c:pt>
                <c:pt idx="162">
                  <c:v>2266.943377840113</c:v>
                </c:pt>
                <c:pt idx="163">
                  <c:v>2278.4250718893491</c:v>
                </c:pt>
                <c:pt idx="164">
                  <c:v>2289.9649188238882</c:v>
                </c:pt>
                <c:pt idx="165">
                  <c:v>2301.5632131784964</c:v>
                </c:pt>
                <c:pt idx="166">
                  <c:v>2313.2202509797098</c:v>
                </c:pt>
                <c:pt idx="167">
                  <c:v>2324.9363297533896</c:v>
                </c:pt>
                <c:pt idx="168">
                  <c:v>2336.7117485323165</c:v>
                </c:pt>
                <c:pt idx="169">
                  <c:v>2348.5468078638232</c:v>
                </c:pt>
                <c:pt idx="170">
                  <c:v>2360.4418098174647</c:v>
                </c:pt>
                <c:pt idx="171">
                  <c:v>2372.3970579927286</c:v>
                </c:pt>
                <c:pt idx="172">
                  <c:v>2384.4128575267837</c:v>
                </c:pt>
                <c:pt idx="173">
                  <c:v>2396.4895151022683</c:v>
                </c:pt>
                <c:pt idx="174">
                  <c:v>2408.6273389551175</c:v>
                </c:pt>
                <c:pt idx="175">
                  <c:v>2420.8266388824309</c:v>
                </c:pt>
                <c:pt idx="176">
                  <c:v>2433.0877262503791</c:v>
                </c:pt>
                <c:pt idx="177">
                  <c:v>2445.4109140021505</c:v>
                </c:pt>
                <c:pt idx="178">
                  <c:v>2457.7965166659396</c:v>
                </c:pt>
                <c:pt idx="179">
                  <c:v>2470.2448503629744</c:v>
                </c:pt>
                <c:pt idx="180">
                  <c:v>2482.7562328155841</c:v>
                </c:pt>
                <c:pt idx="181">
                  <c:v>2495.3309833553099</c:v>
                </c:pt>
              </c:numCache>
            </c:numRef>
          </c:val>
          <c:smooth val="0"/>
          <c:extLst>
            <c:ext xmlns:c16="http://schemas.microsoft.com/office/drawing/2014/chart" uri="{C3380CC4-5D6E-409C-BE32-E72D297353CC}">
              <c16:uniqueId val="{00000001-8176-4501-B1E0-A5E15565AB07}"/>
            </c:ext>
          </c:extLst>
        </c:ser>
        <c:dLbls>
          <c:showLegendKey val="0"/>
          <c:showVal val="0"/>
          <c:showCatName val="0"/>
          <c:showSerName val="0"/>
          <c:showPercent val="0"/>
          <c:showBubbleSize val="0"/>
        </c:dLbls>
        <c:smooth val="0"/>
        <c:axId val="761231816"/>
        <c:axId val="761223944"/>
      </c:lineChart>
      <c:dateAx>
        <c:axId val="761231816"/>
        <c:scaling>
          <c:orientation val="minMax"/>
        </c:scaling>
        <c:delete val="0"/>
        <c:axPos val="b"/>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23944"/>
        <c:crosses val="autoZero"/>
        <c:auto val="1"/>
        <c:lblOffset val="100"/>
        <c:baseTimeUnit val="months"/>
      </c:dateAx>
      <c:valAx>
        <c:axId val="761223944"/>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31816"/>
        <c:crosses val="autoZero"/>
        <c:crossBetween val="between"/>
        <c:majorUnit val="250"/>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fr-FR"/>
          </a:p>
        </c:txPr>
      </c:legendEntry>
      <c:layout>
        <c:manualLayout>
          <c:xMode val="edge"/>
          <c:yMode val="edge"/>
          <c:x val="9.3185552892844914E-2"/>
          <c:y val="1.9657760695227084E-2"/>
          <c:w val="0.30908956514529712"/>
          <c:h val="0.13387754045290257"/>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88885085016553E-2"/>
          <c:y val="1.7927438528713844E-2"/>
          <c:w val="0.89457001027045546"/>
          <c:h val="0.82092927701456708"/>
        </c:manualLayout>
      </c:layout>
      <c:lineChart>
        <c:grouping val="standard"/>
        <c:varyColors val="0"/>
        <c:ser>
          <c:idx val="0"/>
          <c:order val="0"/>
          <c:tx>
            <c:strRef>
              <c:f>'Données Normes vs réalité '!$E$5</c:f>
              <c:strCache>
                <c:ptCount val="1"/>
                <c:pt idx="0">
                  <c:v>S&amp;P/TSX réalisé</c:v>
                </c:pt>
              </c:strCache>
            </c:strRef>
          </c:tx>
          <c:spPr>
            <a:ln w="28575" cap="rnd">
              <a:solidFill>
                <a:srgbClr val="BDE6EF"/>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'!$E$6:$E$187</c:f>
              <c:numCache>
                <c:formatCode>_("$"* #,##0.00_);_("$"* \(#,##0.00\);_("$"* "-"??_);_(@_)</c:formatCode>
                <c:ptCount val="182"/>
                <c:pt idx="0">
                  <c:v>1000</c:v>
                </c:pt>
                <c:pt idx="1">
                  <c:v>970.38921141519631</c:v>
                </c:pt>
                <c:pt idx="2">
                  <c:v>909.14960740996821</c:v>
                </c:pt>
                <c:pt idx="3">
                  <c:v>979.95992681985967</c:v>
                </c:pt>
                <c:pt idx="4">
                  <c:v>1051.1137679499893</c:v>
                </c:pt>
                <c:pt idx="5">
                  <c:v>1171.6054263370133</c:v>
                </c:pt>
                <c:pt idx="6">
                  <c:v>1175.6379968982903</c:v>
                </c:pt>
                <c:pt idx="7">
                  <c:v>1225.2231149626566</c:v>
                </c:pt>
                <c:pt idx="8">
                  <c:v>1236.8257896427981</c:v>
                </c:pt>
                <c:pt idx="9">
                  <c:v>1300.4147513190101</c:v>
                </c:pt>
                <c:pt idx="10">
                  <c:v>1247.834158685265</c:v>
                </c:pt>
                <c:pt idx="11">
                  <c:v>1312.1576211752183</c:v>
                </c:pt>
                <c:pt idx="12">
                  <c:v>1350.5497653690047</c:v>
                </c:pt>
                <c:pt idx="13">
                  <c:v>1278.3239971473326</c:v>
                </c:pt>
                <c:pt idx="14">
                  <c:v>1341.8946724962314</c:v>
                </c:pt>
                <c:pt idx="15">
                  <c:v>1392.9932018401266</c:v>
                </c:pt>
                <c:pt idx="16">
                  <c:v>1416.1955034791911</c:v>
                </c:pt>
                <c:pt idx="17">
                  <c:v>1366.9373623627323</c:v>
                </c:pt>
                <c:pt idx="18">
                  <c:v>1316.1753885191467</c:v>
                </c:pt>
                <c:pt idx="19">
                  <c:v>1368.2818428089886</c:v>
                </c:pt>
                <c:pt idx="20">
                  <c:v>1394.2366720974153</c:v>
                </c:pt>
                <c:pt idx="21">
                  <c:v>1451.2351543322486</c:v>
                </c:pt>
                <c:pt idx="22">
                  <c:v>1490.57078593764</c:v>
                </c:pt>
                <c:pt idx="23">
                  <c:v>1525.9025826389607</c:v>
                </c:pt>
                <c:pt idx="24">
                  <c:v>1588.3251378658463</c:v>
                </c:pt>
                <c:pt idx="25">
                  <c:v>1603.98824798698</c:v>
                </c:pt>
                <c:pt idx="26">
                  <c:v>1675.1547153907306</c:v>
                </c:pt>
                <c:pt idx="27">
                  <c:v>1677.2419690368938</c:v>
                </c:pt>
                <c:pt idx="28">
                  <c:v>1660.1055034008211</c:v>
                </c:pt>
                <c:pt idx="29">
                  <c:v>1645.7058914192714</c:v>
                </c:pt>
                <c:pt idx="30">
                  <c:v>1590.9000269070245</c:v>
                </c:pt>
                <c:pt idx="31">
                  <c:v>1551.1538237145801</c:v>
                </c:pt>
                <c:pt idx="32">
                  <c:v>1532.4033719987565</c:v>
                </c:pt>
                <c:pt idx="33">
                  <c:v>1399.6755483068166</c:v>
                </c:pt>
                <c:pt idx="34">
                  <c:v>1478.1561112470492</c:v>
                </c:pt>
                <c:pt idx="35">
                  <c:v>1475.0339385527159</c:v>
                </c:pt>
                <c:pt idx="36">
                  <c:v>1449.9729623589017</c:v>
                </c:pt>
                <c:pt idx="37">
                  <c:v>1513.3794961507285</c:v>
                </c:pt>
                <c:pt idx="38">
                  <c:v>1538.7043179243458</c:v>
                </c:pt>
                <c:pt idx="39">
                  <c:v>1513.6220076819995</c:v>
                </c:pt>
                <c:pt idx="40">
                  <c:v>1504.5959635980182</c:v>
                </c:pt>
                <c:pt idx="41">
                  <c:v>1412.2143087898896</c:v>
                </c:pt>
                <c:pt idx="42">
                  <c:v>1427.762911670944</c:v>
                </c:pt>
                <c:pt idx="43">
                  <c:v>1439.1883831316472</c:v>
                </c:pt>
                <c:pt idx="44">
                  <c:v>1477.2940415308622</c:v>
                </c:pt>
                <c:pt idx="45">
                  <c:v>1527.961971405409</c:v>
                </c:pt>
                <c:pt idx="46">
                  <c:v>1544.2864370310324</c:v>
                </c:pt>
                <c:pt idx="47">
                  <c:v>1524.4858276609441</c:v>
                </c:pt>
                <c:pt idx="48">
                  <c:v>1554.1950141022419</c:v>
                </c:pt>
                <c:pt idx="49">
                  <c:v>1591.657428298005</c:v>
                </c:pt>
                <c:pt idx="50">
                  <c:v>1609.1497815654668</c:v>
                </c:pt>
                <c:pt idx="51">
                  <c:v>1606.0519906408838</c:v>
                </c:pt>
                <c:pt idx="52">
                  <c:v>1572.7909028133956</c:v>
                </c:pt>
                <c:pt idx="53">
                  <c:v>1600.630529981305</c:v>
                </c:pt>
                <c:pt idx="54">
                  <c:v>1540.5020380547185</c:v>
                </c:pt>
                <c:pt idx="55">
                  <c:v>1589.5982145578328</c:v>
                </c:pt>
                <c:pt idx="56">
                  <c:v>1614.2098695662401</c:v>
                </c:pt>
                <c:pt idx="57">
                  <c:v>1636.7786805805304</c:v>
                </c:pt>
                <c:pt idx="58">
                  <c:v>1714.1028510125841</c:v>
                </c:pt>
                <c:pt idx="59">
                  <c:v>1721.8614784582714</c:v>
                </c:pt>
                <c:pt idx="60">
                  <c:v>1756.11351107063</c:v>
                </c:pt>
                <c:pt idx="61">
                  <c:v>1770.4478147403479</c:v>
                </c:pt>
                <c:pt idx="62">
                  <c:v>1839.9602402997568</c:v>
                </c:pt>
                <c:pt idx="63">
                  <c:v>1862.551691528816</c:v>
                </c:pt>
                <c:pt idx="64">
                  <c:v>1907.7006336647808</c:v>
                </c:pt>
                <c:pt idx="65">
                  <c:v>1904.5623515868617</c:v>
                </c:pt>
                <c:pt idx="66">
                  <c:v>1982.0032062027228</c:v>
                </c:pt>
                <c:pt idx="67">
                  <c:v>2010.1624087098653</c:v>
                </c:pt>
                <c:pt idx="68">
                  <c:v>2052.1351899470487</c:v>
                </c:pt>
                <c:pt idx="69">
                  <c:v>1970.3295631570566</c:v>
                </c:pt>
                <c:pt idx="70">
                  <c:v>1929.5706457424644</c:v>
                </c:pt>
                <c:pt idx="71">
                  <c:v>1950.0504615556099</c:v>
                </c:pt>
                <c:pt idx="72">
                  <c:v>1941.4476153323023</c:v>
                </c:pt>
                <c:pt idx="73">
                  <c:v>1952.1050610458567</c:v>
                </c:pt>
                <c:pt idx="74">
                  <c:v>2029.7705762544208</c:v>
                </c:pt>
                <c:pt idx="75">
                  <c:v>1991.6126712057398</c:v>
                </c:pt>
                <c:pt idx="76">
                  <c:v>2039.9599790665097</c:v>
                </c:pt>
                <c:pt idx="77">
                  <c:v>2015.1166972454703</c:v>
                </c:pt>
                <c:pt idx="78">
                  <c:v>1959.0521238698402</c:v>
                </c:pt>
                <c:pt idx="79">
                  <c:v>1952.8691682942954</c:v>
                </c:pt>
                <c:pt idx="80">
                  <c:v>1874.0315865827126</c:v>
                </c:pt>
                <c:pt idx="81">
                  <c:v>1805.1635363667162</c:v>
                </c:pt>
                <c:pt idx="82">
                  <c:v>1840.4705159095408</c:v>
                </c:pt>
                <c:pt idx="83">
                  <c:v>1836.2363603590748</c:v>
                </c:pt>
                <c:pt idx="84">
                  <c:v>1779.9493033344691</c:v>
                </c:pt>
                <c:pt idx="85">
                  <c:v>1759.1464290721267</c:v>
                </c:pt>
                <c:pt idx="86">
                  <c:v>1767.379194861717</c:v>
                </c:pt>
                <c:pt idx="87">
                  <c:v>1860.7522298434612</c:v>
                </c:pt>
                <c:pt idx="88">
                  <c:v>1929.1740065952699</c:v>
                </c:pt>
                <c:pt idx="89">
                  <c:v>1948.3925012125587</c:v>
                </c:pt>
                <c:pt idx="90">
                  <c:v>1955.0622214056277</c:v>
                </c:pt>
                <c:pt idx="91">
                  <c:v>2031.4341966511652</c:v>
                </c:pt>
                <c:pt idx="92">
                  <c:v>2036.8587050319629</c:v>
                </c:pt>
                <c:pt idx="93">
                  <c:v>2061.6937144668373</c:v>
                </c:pt>
                <c:pt idx="94">
                  <c:v>2074.4314476066256</c:v>
                </c:pt>
                <c:pt idx="95">
                  <c:v>2119.9443747338696</c:v>
                </c:pt>
                <c:pt idx="96">
                  <c:v>2155.197366072246</c:v>
                </c:pt>
                <c:pt idx="97">
                  <c:v>2173.4863057177872</c:v>
                </c:pt>
                <c:pt idx="98">
                  <c:v>2178.0966371444083</c:v>
                </c:pt>
                <c:pt idx="99">
                  <c:v>2207.2167426129777</c:v>
                </c:pt>
                <c:pt idx="100">
                  <c:v>2216.9189454187967</c:v>
                </c:pt>
                <c:pt idx="101">
                  <c:v>2187.541960590353</c:v>
                </c:pt>
                <c:pt idx="102">
                  <c:v>2171.0433394665106</c:v>
                </c:pt>
                <c:pt idx="103">
                  <c:v>2169.7193222912952</c:v>
                </c:pt>
                <c:pt idx="104">
                  <c:v>2184.2090597431743</c:v>
                </c:pt>
                <c:pt idx="105">
                  <c:v>2251.032959798817</c:v>
                </c:pt>
                <c:pt idx="106">
                  <c:v>2312.5211707777539</c:v>
                </c:pt>
                <c:pt idx="107">
                  <c:v>2323.4385435724012</c:v>
                </c:pt>
                <c:pt idx="108">
                  <c:v>2351.2159101496968</c:v>
                </c:pt>
                <c:pt idx="109">
                  <c:v>2318.4172051699816</c:v>
                </c:pt>
                <c:pt idx="110">
                  <c:v>2248.5042219646671</c:v>
                </c:pt>
                <c:pt idx="111">
                  <c:v>2244.9523205784762</c:v>
                </c:pt>
                <c:pt idx="112">
                  <c:v>2285.8383715067685</c:v>
                </c:pt>
                <c:pt idx="113">
                  <c:v>2357.0462008413465</c:v>
                </c:pt>
                <c:pt idx="114">
                  <c:v>2396.9604640895727</c:v>
                </c:pt>
                <c:pt idx="115">
                  <c:v>2424.5253609590404</c:v>
                </c:pt>
                <c:pt idx="116">
                  <c:v>2404.6433338935349</c:v>
                </c:pt>
                <c:pt idx="117">
                  <c:v>2383.256167934665</c:v>
                </c:pt>
                <c:pt idx="118">
                  <c:v>2233.7249509969979</c:v>
                </c:pt>
                <c:pt idx="119">
                  <c:v>2264.6662875881998</c:v>
                </c:pt>
                <c:pt idx="120">
                  <c:v>2142.2806881580368</c:v>
                </c:pt>
                <c:pt idx="121">
                  <c:v>2329.4159956600465</c:v>
                </c:pt>
                <c:pt idx="122">
                  <c:v>2402.7485220729045</c:v>
                </c:pt>
                <c:pt idx="123">
                  <c:v>2427.0963315015092</c:v>
                </c:pt>
                <c:pt idx="124">
                  <c:v>2505.267333043656</c:v>
                </c:pt>
                <c:pt idx="125">
                  <c:v>2428.5056848708518</c:v>
                </c:pt>
                <c:pt idx="126">
                  <c:v>2489.8362851238994</c:v>
                </c:pt>
                <c:pt idx="127">
                  <c:v>2498.3816600327941</c:v>
                </c:pt>
                <c:pt idx="128">
                  <c:v>2509.2350306818453</c:v>
                </c:pt>
                <c:pt idx="129">
                  <c:v>2551.5979202350409</c:v>
                </c:pt>
                <c:pt idx="130">
                  <c:v>2529.6639060117609</c:v>
                </c:pt>
                <c:pt idx="131">
                  <c:v>2620.4703243384929</c:v>
                </c:pt>
                <c:pt idx="132">
                  <c:v>2632.3712403093355</c:v>
                </c:pt>
                <c:pt idx="133">
                  <c:v>2678.2899497474318</c:v>
                </c:pt>
                <c:pt idx="134">
                  <c:v>2520.2285965069636</c:v>
                </c:pt>
                <c:pt idx="135">
                  <c:v>2082.3058884586285</c:v>
                </c:pt>
                <c:pt idx="136">
                  <c:v>2307.0313540851225</c:v>
                </c:pt>
                <c:pt idx="137">
                  <c:v>2377.1524531108098</c:v>
                </c:pt>
                <c:pt idx="138">
                  <c:v>2435.6983069473249</c:v>
                </c:pt>
                <c:pt idx="139">
                  <c:v>2544.8903212211094</c:v>
                </c:pt>
                <c:pt idx="140">
                  <c:v>2604.6556989339078</c:v>
                </c:pt>
                <c:pt idx="141">
                  <c:v>2550.9565926128466</c:v>
                </c:pt>
                <c:pt idx="142">
                  <c:v>2471.5138205449502</c:v>
                </c:pt>
                <c:pt idx="143">
                  <c:v>2732.6991751124833</c:v>
                </c:pt>
                <c:pt idx="144">
                  <c:v>2779.788644887361</c:v>
                </c:pt>
                <c:pt idx="145">
                  <c:v>2770.8279091152122</c:v>
                </c:pt>
                <c:pt idx="146">
                  <c:v>2891.7658409664241</c:v>
                </c:pt>
                <c:pt idx="147">
                  <c:v>3003.6333190816085</c:v>
                </c:pt>
                <c:pt idx="148">
                  <c:v>3075.4123784503472</c:v>
                </c:pt>
                <c:pt idx="149">
                  <c:v>3181.3080645315786</c:v>
                </c:pt>
                <c:pt idx="150">
                  <c:v>3260.2549288182945</c:v>
                </c:pt>
                <c:pt idx="151">
                  <c:v>3286.4448680293176</c:v>
                </c:pt>
                <c:pt idx="152">
                  <c:v>3340.1087078619889</c:v>
                </c:pt>
                <c:pt idx="153">
                  <c:v>3265.8070061015383</c:v>
                </c:pt>
                <c:pt idx="154">
                  <c:v>3429.6050414533629</c:v>
                </c:pt>
                <c:pt idx="155">
                  <c:v>3373.9906600406307</c:v>
                </c:pt>
                <c:pt idx="156">
                  <c:v>3477.2639997074189</c:v>
                </c:pt>
                <c:pt idx="157">
                  <c:v>3462.9505946974873</c:v>
                </c:pt>
                <c:pt idx="158">
                  <c:v>3472.6445251171417</c:v>
                </c:pt>
                <c:pt idx="159">
                  <c:v>3610.0118512816539</c:v>
                </c:pt>
                <c:pt idx="160">
                  <c:v>3430.8863905315143</c:v>
                </c:pt>
                <c:pt idx="161">
                  <c:v>3432.8434629427575</c:v>
                </c:pt>
                <c:pt idx="162">
                  <c:v>3134.0000296064345</c:v>
                </c:pt>
                <c:pt idx="163">
                  <c:v>3279.9231800097355</c:v>
                </c:pt>
                <c:pt idx="164">
                  <c:v>3227.2158892510356</c:v>
                </c:pt>
                <c:pt idx="165">
                  <c:v>3089.8402907003574</c:v>
                </c:pt>
                <c:pt idx="166">
                  <c:v>3261.9860344705971</c:v>
                </c:pt>
                <c:pt idx="167">
                  <c:v>3442.6540775462181</c:v>
                </c:pt>
                <c:pt idx="168">
                  <c:v>3274.12859119522</c:v>
                </c:pt>
                <c:pt idx="169">
                  <c:v>3514.0373685452523</c:v>
                </c:pt>
                <c:pt idx="170">
                  <c:v>3437.2104120606155</c:v>
                </c:pt>
                <c:pt idx="171">
                  <c:v>3455.0552551856968</c:v>
                </c:pt>
                <c:pt idx="172">
                  <c:v>3518.9655337561235</c:v>
                </c:pt>
                <c:pt idx="173">
                  <c:v>3365.8179778979238</c:v>
                </c:pt>
                <c:pt idx="174">
                  <c:v>3470.8111031096319</c:v>
                </c:pt>
                <c:pt idx="175">
                  <c:v>3533.8797752349124</c:v>
                </c:pt>
                <c:pt idx="176">
                  <c:v>3544.9961206862749</c:v>
                </c:pt>
                <c:pt idx="177">
                  <c:v>3321.579869017648</c:v>
                </c:pt>
                <c:pt idx="178">
                  <c:v>3311.6917552174791</c:v>
                </c:pt>
                <c:pt idx="179">
                  <c:v>3558.8789262268579</c:v>
                </c:pt>
                <c:pt idx="180">
                  <c:v>3645.3780436938714</c:v>
                </c:pt>
                <c:pt idx="181">
                  <c:v>3696.0694845606781</c:v>
                </c:pt>
              </c:numCache>
            </c:numRef>
          </c:val>
          <c:smooth val="0"/>
          <c:extLst>
            <c:ext xmlns:c16="http://schemas.microsoft.com/office/drawing/2014/chart" uri="{C3380CC4-5D6E-409C-BE32-E72D297353CC}">
              <c16:uniqueId val="{00000000-E65F-4602-BCD7-102A1FAFA645}"/>
            </c:ext>
          </c:extLst>
        </c:ser>
        <c:ser>
          <c:idx val="2"/>
          <c:order val="1"/>
          <c:tx>
            <c:strRef>
              <c:f>'Données Normes vs réalité '!$G$5</c:f>
              <c:strCache>
                <c:ptCount val="1"/>
                <c:pt idx="0">
                  <c:v>FTSE universel réalisé</c:v>
                </c:pt>
              </c:strCache>
            </c:strRef>
          </c:tx>
          <c:spPr>
            <a:ln w="28575" cap="rnd">
              <a:solidFill>
                <a:srgbClr val="026028"/>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'!$G$6:$G$187</c:f>
              <c:numCache>
                <c:formatCode>_("$"* #,##0.00_);_("$"* \(#,##0.00\);_("$"* "-"??_);_(@_)</c:formatCode>
                <c:ptCount val="182"/>
                <c:pt idx="0">
                  <c:v>1000</c:v>
                </c:pt>
                <c:pt idx="1">
                  <c:v>990.47205437202422</c:v>
                </c:pt>
                <c:pt idx="2">
                  <c:v>997.26569739373963</c:v>
                </c:pt>
                <c:pt idx="3">
                  <c:v>1015.2272098072817</c:v>
                </c:pt>
                <c:pt idx="4">
                  <c:v>1015.4534357747051</c:v>
                </c:pt>
                <c:pt idx="5">
                  <c:v>1014.0985109698142</c:v>
                </c:pt>
                <c:pt idx="6">
                  <c:v>1027.9421959763238</c:v>
                </c:pt>
                <c:pt idx="7">
                  <c:v>1034.7438469968861</c:v>
                </c:pt>
                <c:pt idx="8">
                  <c:v>1046.4093563170527</c:v>
                </c:pt>
                <c:pt idx="9">
                  <c:v>1055.8376309593812</c:v>
                </c:pt>
                <c:pt idx="10">
                  <c:v>1055.2180120486064</c:v>
                </c:pt>
                <c:pt idx="11">
                  <c:v>1069.2995060208714</c:v>
                </c:pt>
                <c:pt idx="12">
                  <c:v>1054.1033272091211</c:v>
                </c:pt>
                <c:pt idx="13">
                  <c:v>1073.5227244127279</c:v>
                </c:pt>
                <c:pt idx="14">
                  <c:v>1075.1663661760435</c:v>
                </c:pt>
                <c:pt idx="15">
                  <c:v>1067.3579953004489</c:v>
                </c:pt>
                <c:pt idx="16">
                  <c:v>1066.7044853945545</c:v>
                </c:pt>
                <c:pt idx="17">
                  <c:v>1079.2465845884922</c:v>
                </c:pt>
                <c:pt idx="18">
                  <c:v>1098.6336637967527</c:v>
                </c:pt>
                <c:pt idx="19">
                  <c:v>1103.7217460640691</c:v>
                </c:pt>
                <c:pt idx="20">
                  <c:v>1125.9286418662759</c:v>
                </c:pt>
                <c:pt idx="21">
                  <c:v>1133.2629678101332</c:v>
                </c:pt>
                <c:pt idx="22">
                  <c:v>1135.7962124453459</c:v>
                </c:pt>
                <c:pt idx="23">
                  <c:v>1123.3792382333902</c:v>
                </c:pt>
                <c:pt idx="24">
                  <c:v>1125.1953379718718</c:v>
                </c:pt>
                <c:pt idx="25">
                  <c:v>1120.2332386864141</c:v>
                </c:pt>
                <c:pt idx="26">
                  <c:v>1122.807238315758</c:v>
                </c:pt>
                <c:pt idx="27">
                  <c:v>1122.1208384145998</c:v>
                </c:pt>
                <c:pt idx="28">
                  <c:v>1131.701837034936</c:v>
                </c:pt>
                <c:pt idx="29">
                  <c:v>1149.1764345185941</c:v>
                </c:pt>
                <c:pt idx="30">
                  <c:v>1149.9343344094564</c:v>
                </c:pt>
                <c:pt idx="31">
                  <c:v>1173.4292310261912</c:v>
                </c:pt>
                <c:pt idx="32">
                  <c:v>1187.2430290370044</c:v>
                </c:pt>
                <c:pt idx="33">
                  <c:v>1208.7645259379087</c:v>
                </c:pt>
                <c:pt idx="34">
                  <c:v>1203.5450266895166</c:v>
                </c:pt>
                <c:pt idx="35">
                  <c:v>1213.61222523984</c:v>
                </c:pt>
                <c:pt idx="36">
                  <c:v>1234.0469222972438</c:v>
                </c:pt>
                <c:pt idx="37">
                  <c:v>1240.3103213953143</c:v>
                </c:pt>
                <c:pt idx="38">
                  <c:v>1235.3625221077973</c:v>
                </c:pt>
                <c:pt idx="39">
                  <c:v>1231.4300226740772</c:v>
                </c:pt>
                <c:pt idx="40">
                  <c:v>1233.0030224475652</c:v>
                </c:pt>
                <c:pt idx="41">
                  <c:v>1259.0004187039401</c:v>
                </c:pt>
                <c:pt idx="42">
                  <c:v>1259.1291186854075</c:v>
                </c:pt>
                <c:pt idx="43">
                  <c:v>1267.4660174848941</c:v>
                </c:pt>
                <c:pt idx="44">
                  <c:v>1266.1647176722811</c:v>
                </c:pt>
                <c:pt idx="45">
                  <c:v>1274.6875164449982</c:v>
                </c:pt>
                <c:pt idx="46">
                  <c:v>1272.270816793003</c:v>
                </c:pt>
                <c:pt idx="47">
                  <c:v>1280.1787156542655</c:v>
                </c:pt>
                <c:pt idx="48">
                  <c:v>1278.4770158993103</c:v>
                </c:pt>
                <c:pt idx="49">
                  <c:v>1268.7959172933884</c:v>
                </c:pt>
                <c:pt idx="50">
                  <c:v>1281.6659154401084</c:v>
                </c:pt>
                <c:pt idx="51">
                  <c:v>1287.3430146226062</c:v>
                </c:pt>
                <c:pt idx="52">
                  <c:v>1302.0434125057488</c:v>
                </c:pt>
                <c:pt idx="53">
                  <c:v>1282.9958152486031</c:v>
                </c:pt>
                <c:pt idx="54">
                  <c:v>1256.9984189922282</c:v>
                </c:pt>
                <c:pt idx="55">
                  <c:v>1259.3579186524603</c:v>
                </c:pt>
                <c:pt idx="56">
                  <c:v>1251.8647197314808</c:v>
                </c:pt>
                <c:pt idx="57">
                  <c:v>1258.4141187883674</c:v>
                </c:pt>
                <c:pt idx="58">
                  <c:v>1271.6416168836076</c:v>
                </c:pt>
                <c:pt idx="59">
                  <c:v>1268.6386173160397</c:v>
                </c:pt>
                <c:pt idx="60">
                  <c:v>1263.2189180964765</c:v>
                </c:pt>
                <c:pt idx="61">
                  <c:v>1296.108913360317</c:v>
                </c:pt>
                <c:pt idx="62">
                  <c:v>1300.6420127075507</c:v>
                </c:pt>
                <c:pt idx="63">
                  <c:v>1298.1681130637924</c:v>
                </c:pt>
                <c:pt idx="64">
                  <c:v>1304.7461121165607</c:v>
                </c:pt>
                <c:pt idx="65">
                  <c:v>1320.7192098164348</c:v>
                </c:pt>
                <c:pt idx="66">
                  <c:v>1324.065409334582</c:v>
                </c:pt>
                <c:pt idx="67">
                  <c:v>1332.4166081320095</c:v>
                </c:pt>
                <c:pt idx="68">
                  <c:v>1346.630806085165</c:v>
                </c:pt>
                <c:pt idx="69">
                  <c:v>1338.1509073062705</c:v>
                </c:pt>
                <c:pt idx="70">
                  <c:v>1345.7728062087172</c:v>
                </c:pt>
                <c:pt idx="71">
                  <c:v>1366.6079032084631</c:v>
                </c:pt>
                <c:pt idx="72">
                  <c:v>1374.2584021067912</c:v>
                </c:pt>
                <c:pt idx="73">
                  <c:v>1437.8361929515893</c:v>
                </c:pt>
                <c:pt idx="74">
                  <c:v>1435.9056932295812</c:v>
                </c:pt>
                <c:pt idx="75">
                  <c:v>1431.343993886466</c:v>
                </c:pt>
                <c:pt idx="76">
                  <c:v>1411.8530966931551</c:v>
                </c:pt>
                <c:pt idx="77">
                  <c:v>1414.6844962854334</c:v>
                </c:pt>
                <c:pt idx="78">
                  <c:v>1406.833797415934</c:v>
                </c:pt>
                <c:pt idx="79">
                  <c:v>1427.0396945062848</c:v>
                </c:pt>
                <c:pt idx="80">
                  <c:v>1412.6967965716622</c:v>
                </c:pt>
                <c:pt idx="81">
                  <c:v>1408.8786971214686</c:v>
                </c:pt>
                <c:pt idx="82">
                  <c:v>1405.2607976424461</c:v>
                </c:pt>
                <c:pt idx="83">
                  <c:v>1406.6764974385851</c:v>
                </c:pt>
                <c:pt idx="84">
                  <c:v>1422.6352951405183</c:v>
                </c:pt>
                <c:pt idx="85">
                  <c:v>1428.169394343608</c:v>
                </c:pt>
                <c:pt idx="86">
                  <c:v>1431.2295939029391</c:v>
                </c:pt>
                <c:pt idx="87">
                  <c:v>1442.4693922844081</c:v>
                </c:pt>
                <c:pt idx="88">
                  <c:v>1441.3253924491439</c:v>
                </c:pt>
                <c:pt idx="89">
                  <c:v>1454.4241905629171</c:v>
                </c:pt>
                <c:pt idx="90">
                  <c:v>1480.2070868501798</c:v>
                </c:pt>
                <c:pt idx="91">
                  <c:v>1492.6909850524985</c:v>
                </c:pt>
                <c:pt idx="92">
                  <c:v>1494.0494848568746</c:v>
                </c:pt>
                <c:pt idx="93">
                  <c:v>1497.7531843235422</c:v>
                </c:pt>
                <c:pt idx="94">
                  <c:v>1484.1681862797818</c:v>
                </c:pt>
                <c:pt idx="95">
                  <c:v>1453.5089906947057</c:v>
                </c:pt>
                <c:pt idx="96">
                  <c:v>1446.2874917346014</c:v>
                </c:pt>
                <c:pt idx="97">
                  <c:v>1444.5285919878829</c:v>
                </c:pt>
                <c:pt idx="98">
                  <c:v>1458.3280900007551</c:v>
                </c:pt>
                <c:pt idx="99">
                  <c:v>1464.2482891482466</c:v>
                </c:pt>
                <c:pt idx="100">
                  <c:v>1485.2549861232824</c:v>
                </c:pt>
                <c:pt idx="101">
                  <c:v>1497.9819842905945</c:v>
                </c:pt>
                <c:pt idx="102">
                  <c:v>1480.4787868110548</c:v>
                </c:pt>
                <c:pt idx="103">
                  <c:v>1452.3220908656192</c:v>
                </c:pt>
                <c:pt idx="104">
                  <c:v>1472.7710879209637</c:v>
                </c:pt>
                <c:pt idx="105">
                  <c:v>1453.2801907276528</c:v>
                </c:pt>
                <c:pt idx="106">
                  <c:v>1477.1611872887893</c:v>
                </c:pt>
                <c:pt idx="107">
                  <c:v>1488.7870856146596</c:v>
                </c:pt>
                <c:pt idx="108">
                  <c:v>1482.6809864939378</c:v>
                </c:pt>
                <c:pt idx="109">
                  <c:v>1470.8262882010142</c:v>
                </c:pt>
                <c:pt idx="110">
                  <c:v>1472.999887888016</c:v>
                </c:pt>
                <c:pt idx="111">
                  <c:v>1484.1252862859587</c:v>
                </c:pt>
                <c:pt idx="112">
                  <c:v>1471.4125881165876</c:v>
                </c:pt>
                <c:pt idx="113">
                  <c:v>1483.2529864115702</c:v>
                </c:pt>
                <c:pt idx="114">
                  <c:v>1491.7471851884056</c:v>
                </c:pt>
                <c:pt idx="115">
                  <c:v>1480.7790867678118</c:v>
                </c:pt>
                <c:pt idx="116">
                  <c:v>1491.9044851657543</c:v>
                </c:pt>
                <c:pt idx="117">
                  <c:v>1477.475787243487</c:v>
                </c:pt>
                <c:pt idx="118">
                  <c:v>1468.4095885490194</c:v>
                </c:pt>
                <c:pt idx="119">
                  <c:v>1483.4531863827417</c:v>
                </c:pt>
                <c:pt idx="120">
                  <c:v>1503.558983487507</c:v>
                </c:pt>
                <c:pt idx="121">
                  <c:v>1523.6504805943314</c:v>
                </c:pt>
                <c:pt idx="122">
                  <c:v>1526.4246801948466</c:v>
                </c:pt>
                <c:pt idx="123">
                  <c:v>1562.3462750221368</c:v>
                </c:pt>
                <c:pt idx="124">
                  <c:v>1560.7446752527671</c:v>
                </c:pt>
                <c:pt idx="125">
                  <c:v>1587.1567714494254</c:v>
                </c:pt>
                <c:pt idx="126">
                  <c:v>1601.6197893667504</c:v>
                </c:pt>
                <c:pt idx="127">
                  <c:v>1604.306758979827</c:v>
                </c:pt>
                <c:pt idx="128">
                  <c:v>1634.3896646478886</c:v>
                </c:pt>
                <c:pt idx="129">
                  <c:v>1620.6630966245141</c:v>
                </c:pt>
                <c:pt idx="130">
                  <c:v>1617.8617270279117</c:v>
                </c:pt>
                <c:pt idx="131">
                  <c:v>1626.2243658236916</c:v>
                </c:pt>
                <c:pt idx="132">
                  <c:v>1606.8650286114362</c:v>
                </c:pt>
                <c:pt idx="133">
                  <c:v>1653.5874118834131</c:v>
                </c:pt>
                <c:pt idx="134">
                  <c:v>1665.3191301940456</c:v>
                </c:pt>
                <c:pt idx="135">
                  <c:v>1632.0044249913631</c:v>
                </c:pt>
                <c:pt idx="136">
                  <c:v>1693.7861360947966</c:v>
                </c:pt>
                <c:pt idx="137">
                  <c:v>1699.0871453314514</c:v>
                </c:pt>
                <c:pt idx="138">
                  <c:v>1727.8201311939015</c:v>
                </c:pt>
                <c:pt idx="139">
                  <c:v>1749.7363080379721</c:v>
                </c:pt>
                <c:pt idx="140">
                  <c:v>1729.956550886257</c:v>
                </c:pt>
                <c:pt idx="141">
                  <c:v>1735.4220100992311</c:v>
                </c:pt>
                <c:pt idx="142">
                  <c:v>1722.2960419893705</c:v>
                </c:pt>
                <c:pt idx="143">
                  <c:v>1740.0008694398755</c:v>
                </c:pt>
                <c:pt idx="144">
                  <c:v>1746.3672285231196</c:v>
                </c:pt>
                <c:pt idx="145">
                  <c:v>1727.0207613090108</c:v>
                </c:pt>
                <c:pt idx="146">
                  <c:v>1683.4686875805091</c:v>
                </c:pt>
                <c:pt idx="147">
                  <c:v>1658.3950711911102</c:v>
                </c:pt>
                <c:pt idx="148">
                  <c:v>1659.3603210521142</c:v>
                </c:pt>
                <c:pt idx="149">
                  <c:v>1669.8207695458098</c:v>
                </c:pt>
                <c:pt idx="150">
                  <c:v>1685.8399631184875</c:v>
                </c:pt>
                <c:pt idx="151">
                  <c:v>1703.2041147386078</c:v>
                </c:pt>
                <c:pt idx="152">
                  <c:v>1701.0877150433694</c:v>
                </c:pt>
                <c:pt idx="153">
                  <c:v>1677.3511484614351</c:v>
                </c:pt>
                <c:pt idx="154">
                  <c:v>1659.6749210068119</c:v>
                </c:pt>
                <c:pt idx="155">
                  <c:v>1674.1007589294913</c:v>
                </c:pt>
                <c:pt idx="156">
                  <c:v>1701.9366079231997</c:v>
                </c:pt>
                <c:pt idx="157">
                  <c:v>1644.0707632538108</c:v>
                </c:pt>
                <c:pt idx="158">
                  <c:v>1632.3447649423545</c:v>
                </c:pt>
                <c:pt idx="159">
                  <c:v>1583.3541302970059</c:v>
                </c:pt>
                <c:pt idx="160">
                  <c:v>1528.2407799333284</c:v>
                </c:pt>
                <c:pt idx="161">
                  <c:v>1527.1968800836498</c:v>
                </c:pt>
                <c:pt idx="162">
                  <c:v>1493.892184879526</c:v>
                </c:pt>
                <c:pt idx="163">
                  <c:v>1552.2075764821095</c:v>
                </c:pt>
                <c:pt idx="164">
                  <c:v>1509.6507826102879</c:v>
                </c:pt>
                <c:pt idx="165">
                  <c:v>1501.6713837593211</c:v>
                </c:pt>
                <c:pt idx="166">
                  <c:v>1486.6134859276583</c:v>
                </c:pt>
                <c:pt idx="167">
                  <c:v>1528.45527990244</c:v>
                </c:pt>
                <c:pt idx="168">
                  <c:v>1503.2157835369278</c:v>
                </c:pt>
                <c:pt idx="169">
                  <c:v>1549.6621768486473</c:v>
                </c:pt>
                <c:pt idx="170">
                  <c:v>1518.7741812965185</c:v>
                </c:pt>
                <c:pt idx="171">
                  <c:v>1551.5783765727144</c:v>
                </c:pt>
                <c:pt idx="172">
                  <c:v>1566.7792743837852</c:v>
                </c:pt>
                <c:pt idx="173">
                  <c:v>1540.3099781953638</c:v>
                </c:pt>
                <c:pt idx="174">
                  <c:v>1540.9248781068181</c:v>
                </c:pt>
                <c:pt idx="175">
                  <c:v>1523.8792805613843</c:v>
                </c:pt>
                <c:pt idx="176">
                  <c:v>1521.0764809649875</c:v>
                </c:pt>
                <c:pt idx="177">
                  <c:v>1481.2795866957401</c:v>
                </c:pt>
                <c:pt idx="178">
                  <c:v>1486.7707859050076</c:v>
                </c:pt>
                <c:pt idx="179">
                  <c:v>1550.5916767147992</c:v>
                </c:pt>
                <c:pt idx="180">
                  <c:v>1603.7733690566356</c:v>
                </c:pt>
                <c:pt idx="181">
                  <c:v>1581.8514722133889</c:v>
                </c:pt>
              </c:numCache>
            </c:numRef>
          </c:val>
          <c:smooth val="0"/>
          <c:extLst>
            <c:ext xmlns:c16="http://schemas.microsoft.com/office/drawing/2014/chart" uri="{C3380CC4-5D6E-409C-BE32-E72D297353CC}">
              <c16:uniqueId val="{00000001-E65F-4602-BCD7-102A1FAFA645}"/>
            </c:ext>
          </c:extLst>
        </c:ser>
        <c:ser>
          <c:idx val="4"/>
          <c:order val="2"/>
          <c:tx>
            <c:strRef>
              <c:f>'Données Normes vs réalité '!$I$5</c:f>
              <c:strCache>
                <c:ptCount val="1"/>
                <c:pt idx="0">
                  <c:v>IPC réalisé</c:v>
                </c:pt>
              </c:strCache>
            </c:strRef>
          </c:tx>
          <c:spPr>
            <a:ln w="28575" cap="rnd">
              <a:solidFill>
                <a:srgbClr val="F75B1F"/>
              </a:solidFill>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'!$I$6:$I$186</c:f>
              <c:numCache>
                <c:formatCode>_("$"* #,##0.00_);_("$"* \(#,##0.00\);_("$"* "-"??_);_(@_)</c:formatCode>
                <c:ptCount val="181"/>
                <c:pt idx="0">
                  <c:v>1000</c:v>
                </c:pt>
                <c:pt idx="1">
                  <c:v>997.35216240070611</c:v>
                </c:pt>
                <c:pt idx="2">
                  <c:v>1004.4130626654899</c:v>
                </c:pt>
                <c:pt idx="3">
                  <c:v>1006.1782877316858</c:v>
                </c:pt>
                <c:pt idx="4">
                  <c:v>1005.2956751985879</c:v>
                </c:pt>
                <c:pt idx="5">
                  <c:v>1012.3565754633717</c:v>
                </c:pt>
                <c:pt idx="6">
                  <c:v>1015.8870255957634</c:v>
                </c:pt>
                <c:pt idx="7">
                  <c:v>1012.3565754633717</c:v>
                </c:pt>
                <c:pt idx="8">
                  <c:v>1012.3565754633717</c:v>
                </c:pt>
                <c:pt idx="9">
                  <c:v>1012.3565754633717</c:v>
                </c:pt>
                <c:pt idx="10">
                  <c:v>1011.4739629302736</c:v>
                </c:pt>
                <c:pt idx="11">
                  <c:v>1016.7696381288615</c:v>
                </c:pt>
                <c:pt idx="12">
                  <c:v>1013.2391879964696</c:v>
                </c:pt>
                <c:pt idx="13">
                  <c:v>1015.8870255957635</c:v>
                </c:pt>
                <c:pt idx="14">
                  <c:v>1020.3000882612533</c:v>
                </c:pt>
                <c:pt idx="15">
                  <c:v>1020.3000882612533</c:v>
                </c:pt>
                <c:pt idx="16">
                  <c:v>1023.8305383936453</c:v>
                </c:pt>
                <c:pt idx="17">
                  <c:v>1026.4783759929392</c:v>
                </c:pt>
                <c:pt idx="18">
                  <c:v>1025.5957634598412</c:v>
                </c:pt>
                <c:pt idx="19">
                  <c:v>1030.891438658429</c:v>
                </c:pt>
                <c:pt idx="20">
                  <c:v>1030.0088261253311</c:v>
                </c:pt>
                <c:pt idx="21">
                  <c:v>1031.774051191527</c:v>
                </c:pt>
                <c:pt idx="22">
                  <c:v>1036.1871138570168</c:v>
                </c:pt>
                <c:pt idx="23">
                  <c:v>1037.0697263901147</c:v>
                </c:pt>
                <c:pt idx="24">
                  <c:v>1037.0697263901147</c:v>
                </c:pt>
                <c:pt idx="25">
                  <c:v>1039.7175639894085</c:v>
                </c:pt>
                <c:pt idx="26">
                  <c:v>1042.3654015887023</c:v>
                </c:pt>
                <c:pt idx="27">
                  <c:v>1053.839364518976</c:v>
                </c:pt>
                <c:pt idx="28">
                  <c:v>1057.369814651368</c:v>
                </c:pt>
                <c:pt idx="29">
                  <c:v>1064.4307149161516</c:v>
                </c:pt>
                <c:pt idx="30">
                  <c:v>1057.3698146513677</c:v>
                </c:pt>
                <c:pt idx="31">
                  <c:v>1059.1350397175638</c:v>
                </c:pt>
                <c:pt idx="32">
                  <c:v>1061.7828773168576</c:v>
                </c:pt>
                <c:pt idx="33">
                  <c:v>1064.4307149161514</c:v>
                </c:pt>
                <c:pt idx="34">
                  <c:v>1066.1959399823475</c:v>
                </c:pt>
                <c:pt idx="35">
                  <c:v>1067.0785525154456</c:v>
                </c:pt>
                <c:pt idx="36">
                  <c:v>1060.9002647837597</c:v>
                </c:pt>
                <c:pt idx="37">
                  <c:v>1065.3133274492495</c:v>
                </c:pt>
                <c:pt idx="38">
                  <c:v>1069.7263901147394</c:v>
                </c:pt>
                <c:pt idx="39">
                  <c:v>1074.1394527802292</c:v>
                </c:pt>
                <c:pt idx="40">
                  <c:v>1078.5525154457191</c:v>
                </c:pt>
                <c:pt idx="41">
                  <c:v>1077.669902912621</c:v>
                </c:pt>
                <c:pt idx="42">
                  <c:v>1073.2568402471311</c:v>
                </c:pt>
                <c:pt idx="43">
                  <c:v>1072.3742277140332</c:v>
                </c:pt>
                <c:pt idx="44">
                  <c:v>1075.0220653133272</c:v>
                </c:pt>
                <c:pt idx="45">
                  <c:v>1076.787290379523</c:v>
                </c:pt>
                <c:pt idx="46">
                  <c:v>1078.5525154457189</c:v>
                </c:pt>
                <c:pt idx="47">
                  <c:v>1075.9046778464251</c:v>
                </c:pt>
                <c:pt idx="48">
                  <c:v>1069.7263901147394</c:v>
                </c:pt>
                <c:pt idx="49">
                  <c:v>1070.6090026478373</c:v>
                </c:pt>
                <c:pt idx="50">
                  <c:v>1082.965578111209</c:v>
                </c:pt>
                <c:pt idx="51">
                  <c:v>1084.7308031774048</c:v>
                </c:pt>
                <c:pt idx="52">
                  <c:v>1082.965578111209</c:v>
                </c:pt>
                <c:pt idx="53">
                  <c:v>1085.613415710503</c:v>
                </c:pt>
                <c:pt idx="54">
                  <c:v>1085.6134157105027</c:v>
                </c:pt>
                <c:pt idx="55">
                  <c:v>1086.4960282436007</c:v>
                </c:pt>
                <c:pt idx="56">
                  <c:v>1086.4960282436007</c:v>
                </c:pt>
                <c:pt idx="57">
                  <c:v>1088.2612533097968</c:v>
                </c:pt>
                <c:pt idx="58">
                  <c:v>1085.6134157105027</c:v>
                </c:pt>
                <c:pt idx="59">
                  <c:v>1085.6134157105027</c:v>
                </c:pt>
                <c:pt idx="60">
                  <c:v>1082.965578111209</c:v>
                </c:pt>
                <c:pt idx="61">
                  <c:v>1086.4960282436009</c:v>
                </c:pt>
                <c:pt idx="62">
                  <c:v>1095.3221535745806</c:v>
                </c:pt>
                <c:pt idx="63">
                  <c:v>1101.5004413062666</c:v>
                </c:pt>
                <c:pt idx="64">
                  <c:v>1105.0308914386585</c:v>
                </c:pt>
                <c:pt idx="65">
                  <c:v>1110.3265666372463</c:v>
                </c:pt>
                <c:pt idx="66">
                  <c:v>1111.2091791703444</c:v>
                </c:pt>
                <c:pt idx="67">
                  <c:v>1109.4439541041484</c:v>
                </c:pt>
                <c:pt idx="68">
                  <c:v>1109.4439541041484</c:v>
                </c:pt>
                <c:pt idx="69">
                  <c:v>1110.3265666372463</c:v>
                </c:pt>
                <c:pt idx="70">
                  <c:v>1111.2091791703444</c:v>
                </c:pt>
                <c:pt idx="71">
                  <c:v>1106.7961165048546</c:v>
                </c:pt>
                <c:pt idx="72">
                  <c:v>1098.8526037069728</c:v>
                </c:pt>
                <c:pt idx="73">
                  <c:v>1097.0873786407767</c:v>
                </c:pt>
                <c:pt idx="74">
                  <c:v>1106.7961165048546</c:v>
                </c:pt>
                <c:pt idx="75">
                  <c:v>1114.7396293027361</c:v>
                </c:pt>
                <c:pt idx="76">
                  <c:v>1113.8570167696382</c:v>
                </c:pt>
                <c:pt idx="77">
                  <c:v>1120.0353045013242</c:v>
                </c:pt>
                <c:pt idx="78">
                  <c:v>1122.6831421006179</c:v>
                </c:pt>
                <c:pt idx="79">
                  <c:v>1123.5657546337159</c:v>
                </c:pt>
                <c:pt idx="80">
                  <c:v>1123.5657546337159</c:v>
                </c:pt>
                <c:pt idx="81">
                  <c:v>1121.80052956752</c:v>
                </c:pt>
                <c:pt idx="82">
                  <c:v>1122.6831421006179</c:v>
                </c:pt>
                <c:pt idx="83">
                  <c:v>1121.80052956752</c:v>
                </c:pt>
                <c:pt idx="84">
                  <c:v>1116.5048543689322</c:v>
                </c:pt>
                <c:pt idx="85">
                  <c:v>1119.1526919682262</c:v>
                </c:pt>
                <c:pt idx="86">
                  <c:v>1121.8005295675202</c:v>
                </c:pt>
                <c:pt idx="87">
                  <c:v>1128.8614298323041</c:v>
                </c:pt>
                <c:pt idx="88">
                  <c:v>1132.391879964696</c:v>
                </c:pt>
                <c:pt idx="89">
                  <c:v>1136.8049426301859</c:v>
                </c:pt>
                <c:pt idx="90">
                  <c:v>1139.4527802294795</c:v>
                </c:pt>
                <c:pt idx="91">
                  <c:v>1137.6875551632836</c:v>
                </c:pt>
                <c:pt idx="92">
                  <c:v>1135.9223300970875</c:v>
                </c:pt>
                <c:pt idx="93">
                  <c:v>1136.8049426301857</c:v>
                </c:pt>
                <c:pt idx="94">
                  <c:v>1139.4527802294792</c:v>
                </c:pt>
                <c:pt idx="95">
                  <c:v>1135.0397175639894</c:v>
                </c:pt>
                <c:pt idx="96">
                  <c:v>1133.2744924977935</c:v>
                </c:pt>
                <c:pt idx="97">
                  <c:v>1142.9832303618712</c:v>
                </c:pt>
                <c:pt idx="98">
                  <c:v>1144.748455428067</c:v>
                </c:pt>
                <c:pt idx="99">
                  <c:v>1146.5136804942631</c:v>
                </c:pt>
                <c:pt idx="100">
                  <c:v>1150.926743159753</c:v>
                </c:pt>
                <c:pt idx="101">
                  <c:v>1151.8093556928509</c:v>
                </c:pt>
                <c:pt idx="102">
                  <c:v>1150.926743159753</c:v>
                </c:pt>
                <c:pt idx="103">
                  <c:v>1150.926743159753</c:v>
                </c:pt>
                <c:pt idx="104">
                  <c:v>1151.8093556928509</c:v>
                </c:pt>
                <c:pt idx="105">
                  <c:v>1154.4571932921449</c:v>
                </c:pt>
                <c:pt idx="106">
                  <c:v>1155.3398058252428</c:v>
                </c:pt>
                <c:pt idx="107">
                  <c:v>1158.8702559576348</c:v>
                </c:pt>
                <c:pt idx="108">
                  <c:v>1154.4571932921449</c:v>
                </c:pt>
                <c:pt idx="109">
                  <c:v>1162.4007060900265</c:v>
                </c:pt>
                <c:pt idx="110">
                  <c:v>1169.4616063548103</c:v>
                </c:pt>
                <c:pt idx="111">
                  <c:v>1172.9920564872023</c:v>
                </c:pt>
                <c:pt idx="112">
                  <c:v>1176.5225066195942</c:v>
                </c:pt>
                <c:pt idx="113">
                  <c:v>1177.4051191526921</c:v>
                </c:pt>
                <c:pt idx="114">
                  <c:v>1179.170344218888</c:v>
                </c:pt>
                <c:pt idx="115">
                  <c:v>1185.3486319505739</c:v>
                </c:pt>
                <c:pt idx="116">
                  <c:v>1184.4660194174758</c:v>
                </c:pt>
                <c:pt idx="117">
                  <c:v>1180.0529567519859</c:v>
                </c:pt>
                <c:pt idx="118">
                  <c:v>1183.5834068843778</c:v>
                </c:pt>
                <c:pt idx="119">
                  <c:v>1178.28773168579</c:v>
                </c:pt>
                <c:pt idx="120">
                  <c:v>1177.4051191526921</c:v>
                </c:pt>
                <c:pt idx="121">
                  <c:v>1179.170344218888</c:v>
                </c:pt>
                <c:pt idx="122">
                  <c:v>1187.1138570167698</c:v>
                </c:pt>
                <c:pt idx="123">
                  <c:v>1195.0573698146516</c:v>
                </c:pt>
                <c:pt idx="124">
                  <c:v>1200.3530450132394</c:v>
                </c:pt>
                <c:pt idx="125">
                  <c:v>1205.6487202118271</c:v>
                </c:pt>
                <c:pt idx="126">
                  <c:v>1203.0008826125336</c:v>
                </c:pt>
                <c:pt idx="127">
                  <c:v>1209.1791703442193</c:v>
                </c:pt>
                <c:pt idx="128">
                  <c:v>1207.4139452780234</c:v>
                </c:pt>
                <c:pt idx="129">
                  <c:v>1202.1182700794354</c:v>
                </c:pt>
                <c:pt idx="130">
                  <c:v>1205.6487202118274</c:v>
                </c:pt>
                <c:pt idx="131">
                  <c:v>1203.8834951456315</c:v>
                </c:pt>
                <c:pt idx="132">
                  <c:v>1203.8834951456315</c:v>
                </c:pt>
                <c:pt idx="133">
                  <c:v>1207.4139452780234</c:v>
                </c:pt>
                <c:pt idx="134">
                  <c:v>1212.7096204766112</c:v>
                </c:pt>
                <c:pt idx="135">
                  <c:v>1205.6487202118274</c:v>
                </c:pt>
                <c:pt idx="136">
                  <c:v>1197.7052074139456</c:v>
                </c:pt>
                <c:pt idx="137">
                  <c:v>1201.2356575463375</c:v>
                </c:pt>
                <c:pt idx="138">
                  <c:v>1210.9443954104152</c:v>
                </c:pt>
                <c:pt idx="139">
                  <c:v>1210.9443954104152</c:v>
                </c:pt>
                <c:pt idx="140">
                  <c:v>1209.1791703442193</c:v>
                </c:pt>
                <c:pt idx="141">
                  <c:v>1208.2965578111214</c:v>
                </c:pt>
                <c:pt idx="142">
                  <c:v>1213.5922330097092</c:v>
                </c:pt>
                <c:pt idx="143">
                  <c:v>1215.357458075905</c:v>
                </c:pt>
                <c:pt idx="144">
                  <c:v>1212.7096204766112</c:v>
                </c:pt>
                <c:pt idx="145">
                  <c:v>1219.7705207413946</c:v>
                </c:pt>
                <c:pt idx="146">
                  <c:v>1225.9488084730806</c:v>
                </c:pt>
                <c:pt idx="147">
                  <c:v>1232.1270962047663</c:v>
                </c:pt>
                <c:pt idx="148">
                  <c:v>1238.3053839364522</c:v>
                </c:pt>
                <c:pt idx="149">
                  <c:v>1244.483671668138</c:v>
                </c:pt>
                <c:pt idx="150">
                  <c:v>1248.0141218005299</c:v>
                </c:pt>
                <c:pt idx="151">
                  <c:v>1255.9576345984117</c:v>
                </c:pt>
                <c:pt idx="152">
                  <c:v>1258.6054721977055</c:v>
                </c:pt>
                <c:pt idx="153">
                  <c:v>1261.2533097969995</c:v>
                </c:pt>
                <c:pt idx="154">
                  <c:v>1270.0794351279792</c:v>
                </c:pt>
                <c:pt idx="155">
                  <c:v>1272.727272727273</c:v>
                </c:pt>
                <c:pt idx="156">
                  <c:v>1270.9620476610771</c:v>
                </c:pt>
                <c:pt idx="157">
                  <c:v>1282.4360105913509</c:v>
                </c:pt>
                <c:pt idx="158">
                  <c:v>1295.6751985878204</c:v>
                </c:pt>
                <c:pt idx="159">
                  <c:v>1314.2100617828778</c:v>
                </c:pt>
                <c:pt idx="160">
                  <c:v>1322.1535745807596</c:v>
                </c:pt>
                <c:pt idx="161">
                  <c:v>1340.688437775817</c:v>
                </c:pt>
                <c:pt idx="162">
                  <c:v>1349.5145631067967</c:v>
                </c:pt>
                <c:pt idx="163">
                  <c:v>1351.2797881729925</c:v>
                </c:pt>
                <c:pt idx="164">
                  <c:v>1346.8667255075027</c:v>
                </c:pt>
                <c:pt idx="165">
                  <c:v>1347.7493380406006</c:v>
                </c:pt>
                <c:pt idx="166">
                  <c:v>1357.4580759046785</c:v>
                </c:pt>
                <c:pt idx="167">
                  <c:v>1359.2233009708743</c:v>
                </c:pt>
                <c:pt idx="168">
                  <c:v>1351.2797881729925</c:v>
                </c:pt>
                <c:pt idx="169">
                  <c:v>1358.3406884377764</c:v>
                </c:pt>
                <c:pt idx="170">
                  <c:v>1363.6363636363642</c:v>
                </c:pt>
                <c:pt idx="171">
                  <c:v>1370.6972639011481</c:v>
                </c:pt>
                <c:pt idx="172">
                  <c:v>1380.4060017652257</c:v>
                </c:pt>
                <c:pt idx="173">
                  <c:v>1385.7016769638135</c:v>
                </c:pt>
                <c:pt idx="174">
                  <c:v>1387.4669020300094</c:v>
                </c:pt>
                <c:pt idx="175">
                  <c:v>1395.4104148278911</c:v>
                </c:pt>
                <c:pt idx="176">
                  <c:v>1400.7060900264789</c:v>
                </c:pt>
                <c:pt idx="177">
                  <c:v>1398.9408649602831</c:v>
                </c:pt>
                <c:pt idx="178">
                  <c:v>1399.823477493381</c:v>
                </c:pt>
                <c:pt idx="179">
                  <c:v>1401.5887025595771</c:v>
                </c:pt>
                <c:pt idx="180">
                  <c:v>1397.1756398940872</c:v>
                </c:pt>
              </c:numCache>
            </c:numRef>
          </c:val>
          <c:smooth val="0"/>
          <c:extLst>
            <c:ext xmlns:c16="http://schemas.microsoft.com/office/drawing/2014/chart" uri="{C3380CC4-5D6E-409C-BE32-E72D297353CC}">
              <c16:uniqueId val="{00000002-E65F-4602-BCD7-102A1FAFA645}"/>
            </c:ext>
          </c:extLst>
        </c:ser>
        <c:ser>
          <c:idx val="1"/>
          <c:order val="3"/>
          <c:tx>
            <c:strRef>
              <c:f>'Données Normes vs réalité '!$F$5</c:f>
              <c:strCache>
                <c:ptCount val="1"/>
                <c:pt idx="0">
                  <c:v>S&amp;P/TSX Normes 2009</c:v>
                </c:pt>
              </c:strCache>
            </c:strRef>
          </c:tx>
          <c:spPr>
            <a:ln w="28575" cap="rnd">
              <a:solidFill>
                <a:srgbClr val="BDE6EF"/>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'!$F$6:$F$187</c:f>
              <c:numCache>
                <c:formatCode>_("$"* #,##0.00_);_("$"* \(#,##0.00\);_("$"* "-"??_);_(@_)</c:formatCode>
                <c:ptCount val="182"/>
                <c:pt idx="0">
                  <c:v>1000</c:v>
                </c:pt>
                <c:pt idx="1">
                  <c:v>1005.8497409526457</c:v>
                </c:pt>
                <c:pt idx="2">
                  <c:v>1011.7337013745044</c:v>
                </c:pt>
                <c:pt idx="3">
                  <c:v>1017.6520814406067</c:v>
                </c:pt>
                <c:pt idx="4">
                  <c:v>1023.605082496955</c:v>
                </c:pt>
                <c:pt idx="5">
                  <c:v>1029.5929070673737</c:v>
                </c:pt>
                <c:pt idx="6">
                  <c:v>1035.6157588603992</c:v>
                </c:pt>
                <c:pt idx="7">
                  <c:v>1041.67384277621</c:v>
                </c:pt>
                <c:pt idx="8">
                  <c:v>1047.7673649135977</c:v>
                </c:pt>
                <c:pt idx="9">
                  <c:v>1053.8965325769784</c:v>
                </c:pt>
                <c:pt idx="10">
                  <c:v>1060.0615542834453</c:v>
                </c:pt>
                <c:pt idx="11">
                  <c:v>1066.2626397698623</c:v>
                </c:pt>
                <c:pt idx="12">
                  <c:v>1072.5000000000002</c:v>
                </c:pt>
                <c:pt idx="13">
                  <c:v>1078.7738471717128</c:v>
                </c:pt>
                <c:pt idx="14">
                  <c:v>1085.0843947241563</c:v>
                </c:pt>
                <c:pt idx="15">
                  <c:v>1091.431857345051</c:v>
                </c:pt>
                <c:pt idx="16">
                  <c:v>1097.8164509779845</c:v>
                </c:pt>
                <c:pt idx="17">
                  <c:v>1104.2383928297586</c:v>
                </c:pt>
                <c:pt idx="18">
                  <c:v>1110.6979013777784</c:v>
                </c:pt>
                <c:pt idx="19">
                  <c:v>1117.1951963774857</c:v>
                </c:pt>
                <c:pt idx="20">
                  <c:v>1123.730498869834</c:v>
                </c:pt>
                <c:pt idx="21">
                  <c:v>1130.3040311888099</c:v>
                </c:pt>
                <c:pt idx="22">
                  <c:v>1136.9160169689956</c:v>
                </c:pt>
                <c:pt idx="23">
                  <c:v>1143.5666811531778</c:v>
                </c:pt>
                <c:pt idx="24">
                  <c:v>1150.2562500000006</c:v>
                </c:pt>
                <c:pt idx="25">
                  <c:v>1156.9849510916622</c:v>
                </c:pt>
                <c:pt idx="26">
                  <c:v>1163.7530133416578</c:v>
                </c:pt>
                <c:pt idx="27">
                  <c:v>1170.5606670025672</c:v>
                </c:pt>
                <c:pt idx="28">
                  <c:v>1177.4081436738884</c:v>
                </c:pt>
                <c:pt idx="29">
                  <c:v>1184.295676309916</c:v>
                </c:pt>
                <c:pt idx="30">
                  <c:v>1191.2234992276674</c:v>
                </c:pt>
                <c:pt idx="31">
                  <c:v>1198.1918481148534</c:v>
                </c:pt>
                <c:pt idx="32">
                  <c:v>1205.2009600378972</c:v>
                </c:pt>
                <c:pt idx="33">
                  <c:v>1212.2510734499988</c:v>
                </c:pt>
                <c:pt idx="34">
                  <c:v>1219.3424281992479</c:v>
                </c:pt>
                <c:pt idx="35">
                  <c:v>1226.4752655367836</c:v>
                </c:pt>
                <c:pt idx="36">
                  <c:v>1233.649828125001</c:v>
                </c:pt>
                <c:pt idx="37">
                  <c:v>1240.8663600458081</c:v>
                </c:pt>
                <c:pt idx="38">
                  <c:v>1248.1251068089284</c:v>
                </c:pt>
                <c:pt idx="39">
                  <c:v>1255.426315360254</c:v>
                </c:pt>
                <c:pt idx="40">
                  <c:v>1262.7702340902458</c:v>
                </c:pt>
                <c:pt idx="41">
                  <c:v>1270.1571128423855</c:v>
                </c:pt>
                <c:pt idx="42">
                  <c:v>1277.5872029216737</c:v>
                </c:pt>
                <c:pt idx="43">
                  <c:v>1285.0607571031805</c:v>
                </c:pt>
                <c:pt idx="44">
                  <c:v>1292.5780296406449</c:v>
                </c:pt>
                <c:pt idx="45">
                  <c:v>1300.1392762751238</c:v>
                </c:pt>
                <c:pt idx="46">
                  <c:v>1307.7447542436935</c:v>
                </c:pt>
                <c:pt idx="47">
                  <c:v>1315.3947222882005</c:v>
                </c:pt>
                <c:pt idx="48">
                  <c:v>1323.0894406640637</c:v>
                </c:pt>
                <c:pt idx="49">
                  <c:v>1330.8291711491293</c:v>
                </c:pt>
                <c:pt idx="50">
                  <c:v>1338.6141770525758</c:v>
                </c:pt>
                <c:pt idx="51">
                  <c:v>1346.4447232238724</c:v>
                </c:pt>
                <c:pt idx="52">
                  <c:v>1354.3210760617887</c:v>
                </c:pt>
                <c:pt idx="53">
                  <c:v>1362.2435035234585</c:v>
                </c:pt>
                <c:pt idx="54">
                  <c:v>1370.2122751334953</c:v>
                </c:pt>
                <c:pt idx="55">
                  <c:v>1378.2276619931615</c:v>
                </c:pt>
                <c:pt idx="56">
                  <c:v>1386.289936789592</c:v>
                </c:pt>
                <c:pt idx="57">
                  <c:v>1394.3993738050708</c:v>
                </c:pt>
                <c:pt idx="58">
                  <c:v>1402.5562489263618</c:v>
                </c:pt>
                <c:pt idx="59">
                  <c:v>1410.7608396540954</c:v>
                </c:pt>
                <c:pt idx="60">
                  <c:v>1419.0134251122088</c:v>
                </c:pt>
                <c:pt idx="61">
                  <c:v>1427.3142860574417</c:v>
                </c:pt>
                <c:pt idx="62">
                  <c:v>1435.6637048888881</c:v>
                </c:pt>
                <c:pt idx="63">
                  <c:v>1444.0619656576037</c:v>
                </c:pt>
                <c:pt idx="64">
                  <c:v>1452.5093540762689</c:v>
                </c:pt>
                <c:pt idx="65">
                  <c:v>1461.0061575289099</c:v>
                </c:pt>
                <c:pt idx="66">
                  <c:v>1469.5526650806742</c:v>
                </c:pt>
                <c:pt idx="67">
                  <c:v>1478.1491674876661</c:v>
                </c:pt>
                <c:pt idx="68">
                  <c:v>1486.7959572068378</c:v>
                </c:pt>
                <c:pt idx="69">
                  <c:v>1495.4933284059387</c:v>
                </c:pt>
                <c:pt idx="70">
                  <c:v>1504.2415769735233</c:v>
                </c:pt>
                <c:pt idx="71">
                  <c:v>1513.0410005290175</c:v>
                </c:pt>
                <c:pt idx="72">
                  <c:v>1521.8918984328441</c:v>
                </c:pt>
                <c:pt idx="73">
                  <c:v>1530.7945717966063</c:v>
                </c:pt>
                <c:pt idx="74">
                  <c:v>1539.7493234933327</c:v>
                </c:pt>
                <c:pt idx="75">
                  <c:v>1548.75645816778</c:v>
                </c:pt>
                <c:pt idx="76">
                  <c:v>1557.8162822467984</c:v>
                </c:pt>
                <c:pt idx="77">
                  <c:v>1566.9291039497557</c:v>
                </c:pt>
                <c:pt idx="78">
                  <c:v>1576.095233299023</c:v>
                </c:pt>
                <c:pt idx="79">
                  <c:v>1585.3149821305219</c:v>
                </c:pt>
                <c:pt idx="80">
                  <c:v>1594.5886641043335</c:v>
                </c:pt>
                <c:pt idx="81">
                  <c:v>1603.9165947153692</c:v>
                </c:pt>
                <c:pt idx="82">
                  <c:v>1613.2990913041037</c:v>
                </c:pt>
                <c:pt idx="83">
                  <c:v>1622.7364730673714</c:v>
                </c:pt>
                <c:pt idx="84">
                  <c:v>1632.2290610692255</c:v>
                </c:pt>
                <c:pt idx="85">
                  <c:v>1641.7771782518605</c:v>
                </c:pt>
                <c:pt idx="86">
                  <c:v>1651.3811494465995</c:v>
                </c:pt>
                <c:pt idx="87">
                  <c:v>1661.0413013849443</c:v>
                </c:pt>
                <c:pt idx="88">
                  <c:v>1670.7579627096916</c:v>
                </c:pt>
                <c:pt idx="89">
                  <c:v>1680.5314639861133</c:v>
                </c:pt>
                <c:pt idx="90">
                  <c:v>1690.3621377132024</c:v>
                </c:pt>
                <c:pt idx="91">
                  <c:v>1700.250318334985</c:v>
                </c:pt>
                <c:pt idx="92">
                  <c:v>1710.1963422518979</c:v>
                </c:pt>
                <c:pt idx="93">
                  <c:v>1720.2005478322337</c:v>
                </c:pt>
                <c:pt idx="94">
                  <c:v>1730.2632754236515</c:v>
                </c:pt>
                <c:pt idx="95">
                  <c:v>1740.384867364756</c:v>
                </c:pt>
                <c:pt idx="96">
                  <c:v>1750.5656679967444</c:v>
                </c:pt>
                <c:pt idx="97">
                  <c:v>1760.8060236751205</c:v>
                </c:pt>
                <c:pt idx="98">
                  <c:v>1771.1062827814781</c:v>
                </c:pt>
                <c:pt idx="99">
                  <c:v>1781.4667957353529</c:v>
                </c:pt>
                <c:pt idx="100">
                  <c:v>1791.8879150061446</c:v>
                </c:pt>
                <c:pt idx="101">
                  <c:v>1802.3699951251069</c:v>
                </c:pt>
                <c:pt idx="102">
                  <c:v>1812.91339269741</c:v>
                </c:pt>
                <c:pt idx="103">
                  <c:v>1823.5184664142719</c:v>
                </c:pt>
                <c:pt idx="104">
                  <c:v>1834.1855770651612</c:v>
                </c:pt>
                <c:pt idx="105">
                  <c:v>1844.9150875500713</c:v>
                </c:pt>
                <c:pt idx="106">
                  <c:v>1855.707362891867</c:v>
                </c:pt>
                <c:pt idx="107">
                  <c:v>1866.5627702487016</c:v>
                </c:pt>
                <c:pt idx="108">
                  <c:v>1877.4816789265092</c:v>
                </c:pt>
                <c:pt idx="109">
                  <c:v>1888.4644603915676</c:v>
                </c:pt>
                <c:pt idx="110">
                  <c:v>1899.511488283136</c:v>
                </c:pt>
                <c:pt idx="111">
                  <c:v>1910.6231384261669</c:v>
                </c:pt>
                <c:pt idx="112">
                  <c:v>1921.7997888440909</c:v>
                </c:pt>
                <c:pt idx="113">
                  <c:v>1933.0418197716781</c:v>
                </c:pt>
                <c:pt idx="114">
                  <c:v>1944.3496136679732</c:v>
                </c:pt>
                <c:pt idx="115">
                  <c:v>1955.7235552293075</c:v>
                </c:pt>
                <c:pt idx="116">
                  <c:v>1967.1640314023862</c:v>
                </c:pt>
                <c:pt idx="117">
                  <c:v>1978.6714313974524</c:v>
                </c:pt>
                <c:pt idx="118">
                  <c:v>1990.246146701528</c:v>
                </c:pt>
                <c:pt idx="119">
                  <c:v>2001.8885710917332</c:v>
                </c:pt>
                <c:pt idx="120">
                  <c:v>2013.5991006486818</c:v>
                </c:pt>
                <c:pt idx="121">
                  <c:v>2025.3781337699568</c:v>
                </c:pt>
                <c:pt idx="122">
                  <c:v>2037.2260711836639</c:v>
                </c:pt>
                <c:pt idx="123">
                  <c:v>2049.1433159620642</c:v>
                </c:pt>
                <c:pt idx="124">
                  <c:v>2061.1302735352879</c:v>
                </c:pt>
                <c:pt idx="125">
                  <c:v>2073.1873517051249</c:v>
                </c:pt>
                <c:pt idx="126">
                  <c:v>2085.3149606589013</c:v>
                </c:pt>
                <c:pt idx="127">
                  <c:v>2097.5135129834325</c:v>
                </c:pt>
                <c:pt idx="128">
                  <c:v>2109.7834236790595</c:v>
                </c:pt>
                <c:pt idx="129">
                  <c:v>2122.125110173768</c:v>
                </c:pt>
                <c:pt idx="130">
                  <c:v>2134.5389923373891</c:v>
                </c:pt>
                <c:pt idx="131">
                  <c:v>2147.025492495884</c:v>
                </c:pt>
                <c:pt idx="132">
                  <c:v>2159.5850354457116</c:v>
                </c:pt>
                <c:pt idx="133">
                  <c:v>2172.218048468279</c:v>
                </c:pt>
                <c:pt idx="134">
                  <c:v>2184.9249613444799</c:v>
                </c:pt>
                <c:pt idx="135">
                  <c:v>2197.7062063693147</c:v>
                </c:pt>
                <c:pt idx="136">
                  <c:v>2210.5622183665969</c:v>
                </c:pt>
                <c:pt idx="137">
                  <c:v>2223.4934347037474</c:v>
                </c:pt>
                <c:pt idx="138">
                  <c:v>2236.5002953066728</c:v>
                </c:pt>
                <c:pt idx="139">
                  <c:v>2249.5832426747324</c:v>
                </c:pt>
                <c:pt idx="140">
                  <c:v>2262.7427218957923</c:v>
                </c:pt>
                <c:pt idx="141">
                  <c:v>2275.9791806613671</c:v>
                </c:pt>
                <c:pt idx="142">
                  <c:v>2289.2930692818509</c:v>
                </c:pt>
                <c:pt idx="143">
                  <c:v>2302.6848407018369</c:v>
                </c:pt>
                <c:pt idx="144">
                  <c:v>2316.1549505155267</c:v>
                </c:pt>
                <c:pt idx="145">
                  <c:v>2329.7038569822303</c:v>
                </c:pt>
                <c:pt idx="146">
                  <c:v>2343.3320210419556</c:v>
                </c:pt>
                <c:pt idx="147">
                  <c:v>2357.0399063310906</c:v>
                </c:pt>
                <c:pt idx="148">
                  <c:v>2370.8279791981759</c:v>
                </c:pt>
                <c:pt idx="149">
                  <c:v>2384.6967087197695</c:v>
                </c:pt>
                <c:pt idx="150">
                  <c:v>2398.6465667164071</c:v>
                </c:pt>
                <c:pt idx="151">
                  <c:v>2412.6780277686512</c:v>
                </c:pt>
                <c:pt idx="152">
                  <c:v>2426.7915692332381</c:v>
                </c:pt>
                <c:pt idx="153">
                  <c:v>2440.9876712593168</c:v>
                </c:pt>
                <c:pt idx="154">
                  <c:v>2455.2668168047858</c:v>
                </c:pt>
                <c:pt idx="155">
                  <c:v>2469.6294916527208</c:v>
                </c:pt>
                <c:pt idx="156">
                  <c:v>2484.0761844279032</c:v>
                </c:pt>
                <c:pt idx="157">
                  <c:v>2498.6073866134429</c:v>
                </c:pt>
                <c:pt idx="158">
                  <c:v>2513.2235925674986</c:v>
                </c:pt>
                <c:pt idx="159">
                  <c:v>2527.9252995400961</c:v>
                </c:pt>
                <c:pt idx="160">
                  <c:v>2542.7130076900448</c:v>
                </c:pt>
                <c:pt idx="161">
                  <c:v>2557.5872201019542</c:v>
                </c:pt>
                <c:pt idx="162">
                  <c:v>2572.5484428033478</c:v>
                </c:pt>
                <c:pt idx="163">
                  <c:v>2587.5971847818796</c:v>
                </c:pt>
                <c:pt idx="164">
                  <c:v>2602.7339580026487</c:v>
                </c:pt>
                <c:pt idx="165">
                  <c:v>2617.9592774256184</c:v>
                </c:pt>
                <c:pt idx="166">
                  <c:v>2633.2736610231336</c:v>
                </c:pt>
                <c:pt idx="167">
                  <c:v>2648.6776297975439</c:v>
                </c:pt>
                <c:pt idx="168">
                  <c:v>2664.1717077989269</c:v>
                </c:pt>
                <c:pt idx="169">
                  <c:v>2679.7564221429184</c:v>
                </c:pt>
                <c:pt idx="170">
                  <c:v>2695.4323030286432</c:v>
                </c:pt>
                <c:pt idx="171">
                  <c:v>2711.1998837567539</c:v>
                </c:pt>
                <c:pt idx="172">
                  <c:v>2727.059700747574</c:v>
                </c:pt>
                <c:pt idx="173">
                  <c:v>2743.0122935593467</c:v>
                </c:pt>
                <c:pt idx="174">
                  <c:v>2759.0582049065915</c:v>
                </c:pt>
                <c:pt idx="175">
                  <c:v>2775.1979806785666</c:v>
                </c:pt>
                <c:pt idx="176">
                  <c:v>2791.4321699578418</c:v>
                </c:pt>
                <c:pt idx="177">
                  <c:v>2807.7613250389768</c:v>
                </c:pt>
                <c:pt idx="178">
                  <c:v>2824.1860014473118</c:v>
                </c:pt>
                <c:pt idx="179">
                  <c:v>2840.706757957867</c:v>
                </c:pt>
                <c:pt idx="180">
                  <c:v>2857.3241566143506</c:v>
                </c:pt>
                <c:pt idx="181">
                  <c:v>2874.0387627482814</c:v>
                </c:pt>
              </c:numCache>
            </c:numRef>
          </c:val>
          <c:smooth val="0"/>
          <c:extLst>
            <c:ext xmlns:c16="http://schemas.microsoft.com/office/drawing/2014/chart" uri="{C3380CC4-5D6E-409C-BE32-E72D297353CC}">
              <c16:uniqueId val="{00000003-E65F-4602-BCD7-102A1FAFA645}"/>
            </c:ext>
          </c:extLst>
        </c:ser>
        <c:ser>
          <c:idx val="3"/>
          <c:order val="4"/>
          <c:tx>
            <c:strRef>
              <c:f>'Données Normes vs réalité '!$H$5</c:f>
              <c:strCache>
                <c:ptCount val="1"/>
                <c:pt idx="0">
                  <c:v>FTSE universel Normes 2009</c:v>
                </c:pt>
              </c:strCache>
            </c:strRef>
          </c:tx>
          <c:spPr>
            <a:ln w="28575" cap="rnd">
              <a:solidFill>
                <a:srgbClr val="026028"/>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'!$H$6:$H$187</c:f>
              <c:numCache>
                <c:formatCode>_("$"* #,##0.00_);_("$"* \(#,##0.00\);_("$"* "-"??_);_(@_)</c:formatCode>
                <c:ptCount val="182"/>
                <c:pt idx="0">
                  <c:v>1000</c:v>
                </c:pt>
                <c:pt idx="1">
                  <c:v>1003.8746849921291</c:v>
                </c:pt>
                <c:pt idx="2">
                  <c:v>1007.7643831680465</c:v>
                </c:pt>
                <c:pt idx="3">
                  <c:v>1011.66915269911</c:v>
                </c:pt>
                <c:pt idx="4">
                  <c:v>1015.5890519820732</c:v>
                </c:pt>
                <c:pt idx="5">
                  <c:v>1019.5241396399589</c:v>
                </c:pt>
                <c:pt idx="6">
                  <c:v>1023.4744745229352</c:v>
                </c:pt>
                <c:pt idx="7">
                  <c:v>1027.4401157091966</c:v>
                </c:pt>
                <c:pt idx="8">
                  <c:v>1031.4211225058464</c:v>
                </c:pt>
                <c:pt idx="9">
                  <c:v>1035.4175544497848</c:v>
                </c:pt>
                <c:pt idx="10">
                  <c:v>1039.4294713085985</c:v>
                </c:pt>
                <c:pt idx="11">
                  <c:v>1043.4569330814547</c:v>
                </c:pt>
                <c:pt idx="12">
                  <c:v>1047.4999999999986</c:v>
                </c:pt>
                <c:pt idx="13">
                  <c:v>1051.558732529254</c:v>
                </c:pt>
                <c:pt idx="14">
                  <c:v>1055.6331913685276</c:v>
                </c:pt>
                <c:pt idx="15">
                  <c:v>1059.7234374523166</c:v>
                </c:pt>
                <c:pt idx="16">
                  <c:v>1063.8295319512206</c:v>
                </c:pt>
                <c:pt idx="17">
                  <c:v>1067.9515362728557</c:v>
                </c:pt>
                <c:pt idx="18">
                  <c:v>1072.0895120627733</c:v>
                </c:pt>
                <c:pt idx="19">
                  <c:v>1076.243521205382</c:v>
                </c:pt>
                <c:pt idx="20">
                  <c:v>1080.4136258248727</c:v>
                </c:pt>
                <c:pt idx="21">
                  <c:v>1084.5998882861481</c:v>
                </c:pt>
                <c:pt idx="22">
                  <c:v>1088.8023711957555</c:v>
                </c:pt>
                <c:pt idx="23">
                  <c:v>1093.0211374028224</c:v>
                </c:pt>
                <c:pt idx="24">
                  <c:v>1097.2562499999972</c:v>
                </c:pt>
                <c:pt idx="25">
                  <c:v>1101.5077723243921</c:v>
                </c:pt>
                <c:pt idx="26">
                  <c:v>1105.7757679585311</c:v>
                </c:pt>
                <c:pt idx="27">
                  <c:v>1110.0603007313002</c:v>
                </c:pt>
                <c:pt idx="28">
                  <c:v>1114.3614347189023</c:v>
                </c:pt>
                <c:pt idx="29">
                  <c:v>1118.6792342458152</c:v>
                </c:pt>
                <c:pt idx="30">
                  <c:v>1123.0137638857541</c:v>
                </c:pt>
                <c:pt idx="31">
                  <c:v>1127.3650884626368</c:v>
                </c:pt>
                <c:pt idx="32">
                  <c:v>1131.7332730515534</c:v>
                </c:pt>
                <c:pt idx="33">
                  <c:v>1136.1183829797394</c:v>
                </c:pt>
                <c:pt idx="34">
                  <c:v>1140.5204838275531</c:v>
                </c:pt>
                <c:pt idx="35">
                  <c:v>1144.9396414294556</c:v>
                </c:pt>
                <c:pt idx="36">
                  <c:v>1149.375921874996</c:v>
                </c:pt>
                <c:pt idx="37">
                  <c:v>1153.8293915097997</c:v>
                </c:pt>
                <c:pt idx="38">
                  <c:v>1158.3001169365602</c:v>
                </c:pt>
                <c:pt idx="39">
                  <c:v>1162.7881650160357</c:v>
                </c:pt>
                <c:pt idx="40">
                  <c:v>1167.2936028680488</c:v>
                </c:pt>
                <c:pt idx="41">
                  <c:v>1171.8164978724899</c:v>
                </c:pt>
                <c:pt idx="42">
                  <c:v>1176.3569176703259</c:v>
                </c:pt>
                <c:pt idx="43">
                  <c:v>1180.9149301646105</c:v>
                </c:pt>
                <c:pt idx="44">
                  <c:v>1185.4906035215006</c:v>
                </c:pt>
                <c:pt idx="45">
                  <c:v>1190.0840061712754</c:v>
                </c:pt>
                <c:pt idx="46">
                  <c:v>1194.6952068093601</c:v>
                </c:pt>
                <c:pt idx="47">
                  <c:v>1199.3242743973531</c:v>
                </c:pt>
                <c:pt idx="48">
                  <c:v>1203.9712781640567</c:v>
                </c:pt>
                <c:pt idx="49">
                  <c:v>1208.6362876065136</c:v>
                </c:pt>
                <c:pt idx="50">
                  <c:v>1213.3193724910452</c:v>
                </c:pt>
                <c:pt idx="51">
                  <c:v>1218.0206028542959</c:v>
                </c:pt>
                <c:pt idx="52">
                  <c:v>1222.7400490042796</c:v>
                </c:pt>
                <c:pt idx="53">
                  <c:v>1227.4777815214318</c:v>
                </c:pt>
                <c:pt idx="54">
                  <c:v>1232.233871259665</c:v>
                </c:pt>
                <c:pt idx="55">
                  <c:v>1237.008389347428</c:v>
                </c:pt>
                <c:pt idx="56">
                  <c:v>1241.8014071887703</c:v>
                </c:pt>
                <c:pt idx="57">
                  <c:v>1246.6129964644094</c:v>
                </c:pt>
                <c:pt idx="58">
                  <c:v>1251.4432291328033</c:v>
                </c:pt>
                <c:pt idx="59">
                  <c:v>1256.2921774312258</c:v>
                </c:pt>
                <c:pt idx="60">
                  <c:v>1261.1599138768479</c:v>
                </c:pt>
                <c:pt idx="61">
                  <c:v>1266.0465112678214</c:v>
                </c:pt>
                <c:pt idx="62">
                  <c:v>1270.9520426843683</c:v>
                </c:pt>
                <c:pt idx="63">
                  <c:v>1275.8765814898734</c:v>
                </c:pt>
                <c:pt idx="64">
                  <c:v>1280.8202013319813</c:v>
                </c:pt>
                <c:pt idx="65">
                  <c:v>1285.7829761436981</c:v>
                </c:pt>
                <c:pt idx="66">
                  <c:v>1290.7649801444973</c:v>
                </c:pt>
                <c:pt idx="67">
                  <c:v>1295.7662878414289</c:v>
                </c:pt>
                <c:pt idx="68">
                  <c:v>1300.7869740302351</c:v>
                </c:pt>
                <c:pt idx="69">
                  <c:v>1305.8271137964671</c:v>
                </c:pt>
                <c:pt idx="70">
                  <c:v>1310.8867825166096</c:v>
                </c:pt>
                <c:pt idx="71">
                  <c:v>1315.9660558592072</c:v>
                </c:pt>
                <c:pt idx="72">
                  <c:v>1321.0650097859964</c:v>
                </c:pt>
                <c:pt idx="73">
                  <c:v>1326.1837205530412</c:v>
                </c:pt>
                <c:pt idx="74">
                  <c:v>1331.3222647118741</c:v>
                </c:pt>
                <c:pt idx="75">
                  <c:v>1336.4807191106406</c:v>
                </c:pt>
                <c:pt idx="76">
                  <c:v>1341.6591608952485</c:v>
                </c:pt>
                <c:pt idx="77">
                  <c:v>1346.8576675105219</c:v>
                </c:pt>
                <c:pt idx="78">
                  <c:v>1352.076316701359</c:v>
                </c:pt>
                <c:pt idx="79">
                  <c:v>1357.315186513895</c:v>
                </c:pt>
                <c:pt idx="80">
                  <c:v>1362.5743552966694</c:v>
                </c:pt>
                <c:pt idx="81">
                  <c:v>1367.8539017017974</c:v>
                </c:pt>
                <c:pt idx="82">
                  <c:v>1373.1539046861467</c:v>
                </c:pt>
                <c:pt idx="83">
                  <c:v>1378.4744435125176</c:v>
                </c:pt>
                <c:pt idx="84">
                  <c:v>1383.8155977508293</c:v>
                </c:pt>
                <c:pt idx="85">
                  <c:v>1389.1774472793086</c:v>
                </c:pt>
                <c:pt idx="86">
                  <c:v>1394.5600722856861</c:v>
                </c:pt>
                <c:pt idx="87">
                  <c:v>1399.963553268394</c:v>
                </c:pt>
                <c:pt idx="88">
                  <c:v>1405.387971037771</c:v>
                </c:pt>
                <c:pt idx="89">
                  <c:v>1410.8334067172698</c:v>
                </c:pt>
                <c:pt idx="90">
                  <c:v>1416.2999417446717</c:v>
                </c:pt>
                <c:pt idx="91">
                  <c:v>1421.7876578733033</c:v>
                </c:pt>
                <c:pt idx="92">
                  <c:v>1427.2966371732593</c:v>
                </c:pt>
                <c:pt idx="93">
                  <c:v>1432.8269620326309</c:v>
                </c:pt>
                <c:pt idx="94">
                  <c:v>1438.3787151587369</c:v>
                </c:pt>
                <c:pt idx="95">
                  <c:v>1443.9519795793606</c:v>
                </c:pt>
                <c:pt idx="96">
                  <c:v>1449.546838643992</c:v>
                </c:pt>
                <c:pt idx="97">
                  <c:v>1455.1633760250743</c:v>
                </c:pt>
                <c:pt idx="98">
                  <c:v>1460.8016757192547</c:v>
                </c:pt>
                <c:pt idx="99">
                  <c:v>1466.4618220486414</c:v>
                </c:pt>
                <c:pt idx="100">
                  <c:v>1472.1438996620636</c:v>
                </c:pt>
                <c:pt idx="101">
                  <c:v>1477.8479935363387</c:v>
                </c:pt>
                <c:pt idx="102">
                  <c:v>1483.5741889775422</c:v>
                </c:pt>
                <c:pt idx="103">
                  <c:v>1489.3225716222837</c:v>
                </c:pt>
                <c:pt idx="104">
                  <c:v>1495.0932274389877</c:v>
                </c:pt>
                <c:pt idx="105">
                  <c:v>1500.8862427291795</c:v>
                </c:pt>
                <c:pt idx="106">
                  <c:v>1506.7017041287754</c:v>
                </c:pt>
                <c:pt idx="107">
                  <c:v>1512.5396986093785</c:v>
                </c:pt>
                <c:pt idx="108">
                  <c:v>1518.4003134795798</c:v>
                </c:pt>
                <c:pt idx="109">
                  <c:v>1524.2836363862634</c:v>
                </c:pt>
                <c:pt idx="110">
                  <c:v>1530.1897553159174</c:v>
                </c:pt>
                <c:pt idx="111">
                  <c:v>1536.1187585959499</c:v>
                </c:pt>
                <c:pt idx="112">
                  <c:v>1542.0707348960098</c:v>
                </c:pt>
                <c:pt idx="113">
                  <c:v>1548.045773229313</c:v>
                </c:pt>
                <c:pt idx="114">
                  <c:v>1554.0439629539737</c:v>
                </c:pt>
                <c:pt idx="115">
                  <c:v>1560.0653937743405</c:v>
                </c:pt>
                <c:pt idx="116">
                  <c:v>1566.1101557423381</c:v>
                </c:pt>
                <c:pt idx="117">
                  <c:v>1572.178339258814</c:v>
                </c:pt>
                <c:pt idx="118">
                  <c:v>1578.2700350748908</c:v>
                </c:pt>
                <c:pt idx="119">
                  <c:v>1584.3853342933226</c:v>
                </c:pt>
                <c:pt idx="120">
                  <c:v>1590.5243283698585</c:v>
                </c:pt>
                <c:pt idx="121">
                  <c:v>1596.6871091146095</c:v>
                </c:pt>
                <c:pt idx="122">
                  <c:v>1602.8737686934219</c:v>
                </c:pt>
                <c:pt idx="123">
                  <c:v>1609.0843996292558</c:v>
                </c:pt>
                <c:pt idx="124">
                  <c:v>1615.3190948035685</c:v>
                </c:pt>
                <c:pt idx="125">
                  <c:v>1621.5779474577037</c:v>
                </c:pt>
                <c:pt idx="126">
                  <c:v>1627.8610511942857</c:v>
                </c:pt>
                <c:pt idx="127">
                  <c:v>1634.1684999786198</c:v>
                </c:pt>
                <c:pt idx="128">
                  <c:v>1640.5003881400971</c:v>
                </c:pt>
                <c:pt idx="129">
                  <c:v>1646.8568103736056</c:v>
                </c:pt>
                <c:pt idx="130">
                  <c:v>1653.2378617409461</c:v>
                </c:pt>
                <c:pt idx="131">
                  <c:v>1659.6436376722534</c:v>
                </c:pt>
                <c:pt idx="132">
                  <c:v>1666.0742339674248</c:v>
                </c:pt>
                <c:pt idx="133">
                  <c:v>1672.5297467975515</c:v>
                </c:pt>
                <c:pt idx="134">
                  <c:v>1679.0102727063577</c:v>
                </c:pt>
                <c:pt idx="135">
                  <c:v>1685.5159086116437</c:v>
                </c:pt>
                <c:pt idx="136">
                  <c:v>1692.0467518067362</c:v>
                </c:pt>
                <c:pt idx="137">
                  <c:v>1698.6028999619427</c:v>
                </c:pt>
                <c:pt idx="138">
                  <c:v>1705.1844511260124</c:v>
                </c:pt>
                <c:pt idx="139">
                  <c:v>1711.7915037276023</c:v>
                </c:pt>
                <c:pt idx="140">
                  <c:v>1718.4241565767497</c:v>
                </c:pt>
                <c:pt idx="141">
                  <c:v>1725.0825088663498</c:v>
                </c:pt>
                <c:pt idx="142">
                  <c:v>1731.7666601736389</c:v>
                </c:pt>
                <c:pt idx="143">
                  <c:v>1738.4767104616833</c:v>
                </c:pt>
                <c:pt idx="144">
                  <c:v>1745.2127600808753</c:v>
                </c:pt>
                <c:pt idx="145">
                  <c:v>1751.974909770433</c:v>
                </c:pt>
                <c:pt idx="146">
                  <c:v>1758.7632606599072</c:v>
                </c:pt>
                <c:pt idx="147">
                  <c:v>1765.5779142706945</c:v>
                </c:pt>
                <c:pt idx="148">
                  <c:v>1772.4189725175538</c:v>
                </c:pt>
                <c:pt idx="149">
                  <c:v>1779.2865377101325</c:v>
                </c:pt>
                <c:pt idx="150">
                  <c:v>1786.1807125544954</c:v>
                </c:pt>
                <c:pt idx="151">
                  <c:v>1793.1016001546609</c:v>
                </c:pt>
                <c:pt idx="152">
                  <c:v>1800.049304014143</c:v>
                </c:pt>
                <c:pt idx="153">
                  <c:v>1807.0239280374992</c:v>
                </c:pt>
                <c:pt idx="154">
                  <c:v>1814.0255765318843</c:v>
                </c:pt>
                <c:pt idx="155">
                  <c:v>1821.0543542086109</c:v>
                </c:pt>
                <c:pt idx="156">
                  <c:v>1828.1103661847144</c:v>
                </c:pt>
                <c:pt idx="157">
                  <c:v>1835.1937179845261</c:v>
                </c:pt>
                <c:pt idx="158">
                  <c:v>1842.3045155412506</c:v>
                </c:pt>
                <c:pt idx="159">
                  <c:v>1849.44286519855</c:v>
                </c:pt>
                <c:pt idx="160">
                  <c:v>1856.6088737121352</c:v>
                </c:pt>
                <c:pt idx="161">
                  <c:v>1863.8026482513615</c:v>
                </c:pt>
                <c:pt idx="162">
                  <c:v>1871.0242964008316</c:v>
                </c:pt>
                <c:pt idx="163">
                  <c:v>1878.273926162005</c:v>
                </c:pt>
                <c:pt idx="164">
                  <c:v>1885.5516459548123</c:v>
                </c:pt>
                <c:pt idx="165">
                  <c:v>1892.8575646192778</c:v>
                </c:pt>
                <c:pt idx="166">
                  <c:v>1900.1917914171463</c:v>
                </c:pt>
                <c:pt idx="167">
                  <c:v>1907.5544360335173</c:v>
                </c:pt>
                <c:pt idx="168">
                  <c:v>1914.9456085784857</c:v>
                </c:pt>
                <c:pt idx="169">
                  <c:v>1922.3654195887884</c:v>
                </c:pt>
                <c:pt idx="170">
                  <c:v>1929.8139800294573</c:v>
                </c:pt>
                <c:pt idx="171">
                  <c:v>1937.2914012954784</c:v>
                </c:pt>
                <c:pt idx="172">
                  <c:v>1944.7977952134588</c:v>
                </c:pt>
                <c:pt idx="173">
                  <c:v>1952.3332740432984</c:v>
                </c:pt>
                <c:pt idx="174">
                  <c:v>1959.8979504798683</c:v>
                </c:pt>
                <c:pt idx="175">
                  <c:v>1967.4919376546975</c:v>
                </c:pt>
                <c:pt idx="176">
                  <c:v>1975.1153491376633</c:v>
                </c:pt>
                <c:pt idx="177">
                  <c:v>1982.768298938691</c:v>
                </c:pt>
                <c:pt idx="178">
                  <c:v>1990.4509015094582</c:v>
                </c:pt>
                <c:pt idx="179">
                  <c:v>1998.1632717451068</c:v>
                </c:pt>
                <c:pt idx="180">
                  <c:v>2005.9055249859614</c:v>
                </c:pt>
                <c:pt idx="181">
                  <c:v>2013.6777770192534</c:v>
                </c:pt>
              </c:numCache>
            </c:numRef>
          </c:val>
          <c:smooth val="0"/>
          <c:extLst>
            <c:ext xmlns:c16="http://schemas.microsoft.com/office/drawing/2014/chart" uri="{C3380CC4-5D6E-409C-BE32-E72D297353CC}">
              <c16:uniqueId val="{00000004-E65F-4602-BCD7-102A1FAFA645}"/>
            </c:ext>
          </c:extLst>
        </c:ser>
        <c:ser>
          <c:idx val="5"/>
          <c:order val="5"/>
          <c:tx>
            <c:strRef>
              <c:f>'Données Normes vs réalité '!$J$5</c:f>
              <c:strCache>
                <c:ptCount val="1"/>
                <c:pt idx="0">
                  <c:v>IPC Normes 2009</c:v>
                </c:pt>
              </c:strCache>
            </c:strRef>
          </c:tx>
          <c:spPr>
            <a:ln w="28575" cap="rnd">
              <a:solidFill>
                <a:srgbClr val="F75B1F"/>
              </a:solidFill>
              <a:prstDash val="sysDash"/>
              <a:round/>
            </a:ln>
            <a:effectLst/>
          </c:spPr>
          <c:marker>
            <c:symbol val="none"/>
          </c:marker>
          <c:cat>
            <c:numRef>
              <c:f>'Données Normes vs réalité '!$A$6:$A$186</c:f>
              <c:numCache>
                <c:formatCode>m/d/yy</c:formatCode>
                <c:ptCount val="181"/>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pt idx="104">
                  <c:v>42979</c:v>
                </c:pt>
                <c:pt idx="105">
                  <c:v>43009</c:v>
                </c:pt>
                <c:pt idx="106">
                  <c:v>43040</c:v>
                </c:pt>
                <c:pt idx="107">
                  <c:v>43070</c:v>
                </c:pt>
                <c:pt idx="108">
                  <c:v>43101</c:v>
                </c:pt>
                <c:pt idx="109">
                  <c:v>43132</c:v>
                </c:pt>
                <c:pt idx="110">
                  <c:v>43160</c:v>
                </c:pt>
                <c:pt idx="111">
                  <c:v>43191</c:v>
                </c:pt>
                <c:pt idx="112">
                  <c:v>43221</c:v>
                </c:pt>
                <c:pt idx="113">
                  <c:v>43252</c:v>
                </c:pt>
                <c:pt idx="114">
                  <c:v>43282</c:v>
                </c:pt>
                <c:pt idx="115">
                  <c:v>43313</c:v>
                </c:pt>
                <c:pt idx="116">
                  <c:v>43344</c:v>
                </c:pt>
                <c:pt idx="117">
                  <c:v>43374</c:v>
                </c:pt>
                <c:pt idx="118">
                  <c:v>43405</c:v>
                </c:pt>
                <c:pt idx="119">
                  <c:v>43435</c:v>
                </c:pt>
                <c:pt idx="120">
                  <c:v>43466</c:v>
                </c:pt>
                <c:pt idx="121">
                  <c:v>43497</c:v>
                </c:pt>
                <c:pt idx="122">
                  <c:v>43525</c:v>
                </c:pt>
                <c:pt idx="123">
                  <c:v>43556</c:v>
                </c:pt>
                <c:pt idx="124">
                  <c:v>43586</c:v>
                </c:pt>
                <c:pt idx="125">
                  <c:v>43617</c:v>
                </c:pt>
                <c:pt idx="126">
                  <c:v>43647</c:v>
                </c:pt>
                <c:pt idx="127">
                  <c:v>43678</c:v>
                </c:pt>
                <c:pt idx="128">
                  <c:v>43709</c:v>
                </c:pt>
                <c:pt idx="129">
                  <c:v>43739</c:v>
                </c:pt>
                <c:pt idx="130">
                  <c:v>43770</c:v>
                </c:pt>
                <c:pt idx="131">
                  <c:v>43800</c:v>
                </c:pt>
                <c:pt idx="132">
                  <c:v>43831</c:v>
                </c:pt>
                <c:pt idx="133">
                  <c:v>43862</c:v>
                </c:pt>
                <c:pt idx="134">
                  <c:v>43891</c:v>
                </c:pt>
                <c:pt idx="135">
                  <c:v>43922</c:v>
                </c:pt>
                <c:pt idx="136">
                  <c:v>43952</c:v>
                </c:pt>
                <c:pt idx="137">
                  <c:v>43983</c:v>
                </c:pt>
                <c:pt idx="138">
                  <c:v>44013</c:v>
                </c:pt>
                <c:pt idx="139">
                  <c:v>44044</c:v>
                </c:pt>
                <c:pt idx="140">
                  <c:v>44075</c:v>
                </c:pt>
                <c:pt idx="141">
                  <c:v>44105</c:v>
                </c:pt>
                <c:pt idx="142">
                  <c:v>44136</c:v>
                </c:pt>
                <c:pt idx="143">
                  <c:v>44166</c:v>
                </c:pt>
                <c:pt idx="144">
                  <c:v>44197</c:v>
                </c:pt>
                <c:pt idx="145">
                  <c:v>44228</c:v>
                </c:pt>
                <c:pt idx="146">
                  <c:v>44256</c:v>
                </c:pt>
                <c:pt idx="147">
                  <c:v>44287</c:v>
                </c:pt>
                <c:pt idx="148">
                  <c:v>44317</c:v>
                </c:pt>
                <c:pt idx="149">
                  <c:v>44348</c:v>
                </c:pt>
                <c:pt idx="150">
                  <c:v>44378</c:v>
                </c:pt>
                <c:pt idx="151">
                  <c:v>44409</c:v>
                </c:pt>
                <c:pt idx="152">
                  <c:v>44440</c:v>
                </c:pt>
                <c:pt idx="153">
                  <c:v>44470</c:v>
                </c:pt>
                <c:pt idx="154">
                  <c:v>44501</c:v>
                </c:pt>
                <c:pt idx="155">
                  <c:v>44531</c:v>
                </c:pt>
                <c:pt idx="156">
                  <c:v>44562</c:v>
                </c:pt>
                <c:pt idx="157">
                  <c:v>44593</c:v>
                </c:pt>
                <c:pt idx="158">
                  <c:v>44621</c:v>
                </c:pt>
                <c:pt idx="159">
                  <c:v>44652</c:v>
                </c:pt>
                <c:pt idx="160">
                  <c:v>44682</c:v>
                </c:pt>
                <c:pt idx="161">
                  <c:v>44713</c:v>
                </c:pt>
                <c:pt idx="162">
                  <c:v>44743</c:v>
                </c:pt>
                <c:pt idx="163">
                  <c:v>44774</c:v>
                </c:pt>
                <c:pt idx="164">
                  <c:v>44805</c:v>
                </c:pt>
                <c:pt idx="165">
                  <c:v>44835</c:v>
                </c:pt>
                <c:pt idx="166">
                  <c:v>44866</c:v>
                </c:pt>
                <c:pt idx="167">
                  <c:v>44896</c:v>
                </c:pt>
                <c:pt idx="168">
                  <c:v>44927</c:v>
                </c:pt>
                <c:pt idx="169">
                  <c:v>44958</c:v>
                </c:pt>
                <c:pt idx="170">
                  <c:v>44986</c:v>
                </c:pt>
                <c:pt idx="171">
                  <c:v>45017</c:v>
                </c:pt>
                <c:pt idx="172">
                  <c:v>45047</c:v>
                </c:pt>
                <c:pt idx="173">
                  <c:v>45078</c:v>
                </c:pt>
                <c:pt idx="174">
                  <c:v>45108</c:v>
                </c:pt>
                <c:pt idx="175">
                  <c:v>45139</c:v>
                </c:pt>
                <c:pt idx="176">
                  <c:v>45170</c:v>
                </c:pt>
                <c:pt idx="177">
                  <c:v>45200</c:v>
                </c:pt>
                <c:pt idx="178">
                  <c:v>45231</c:v>
                </c:pt>
                <c:pt idx="179">
                  <c:v>45261</c:v>
                </c:pt>
                <c:pt idx="180">
                  <c:v>45292</c:v>
                </c:pt>
              </c:numCache>
            </c:numRef>
          </c:cat>
          <c:val>
            <c:numRef>
              <c:f>'Données Normes vs réalité '!$J$6:$J$186</c:f>
              <c:numCache>
                <c:formatCode>_("$"* #,##0.00_);_("$"* \(#,##0.00\);_("$"* "-"??_);_(@_)</c:formatCode>
                <c:ptCount val="181"/>
                <c:pt idx="0">
                  <c:v>1000</c:v>
                </c:pt>
                <c:pt idx="1">
                  <c:v>1001.8559375353362</c:v>
                </c:pt>
                <c:pt idx="2">
                  <c:v>1003.7153195748075</c:v>
                </c:pt>
                <c:pt idx="3">
                  <c:v>1005.5781525111984</c:v>
                </c:pt>
                <c:pt idx="4">
                  <c:v>1007.4444427491579</c:v>
                </c:pt>
                <c:pt idx="5">
                  <c:v>1009.314196705222</c:v>
                </c:pt>
                <c:pt idx="6">
                  <c:v>1011.1874208078349</c:v>
                </c:pt>
                <c:pt idx="7">
                  <c:v>1013.064121497372</c:v>
                </c:pt>
                <c:pt idx="8">
                  <c:v>1014.9443052261613</c:v>
                </c:pt>
                <c:pt idx="9">
                  <c:v>1016.8279784585062</c:v>
                </c:pt>
                <c:pt idx="10">
                  <c:v>1018.7151476707073</c:v>
                </c:pt>
                <c:pt idx="11">
                  <c:v>1020.605819351085</c:v>
                </c:pt>
                <c:pt idx="12">
                  <c:v>1022.5000000000011</c:v>
                </c:pt>
                <c:pt idx="13">
                  <c:v>1024.3976961298824</c:v>
                </c:pt>
                <c:pt idx="14">
                  <c:v>1026.2989142652418</c:v>
                </c:pt>
                <c:pt idx="15">
                  <c:v>1028.2036609427014</c:v>
                </c:pt>
                <c:pt idx="16">
                  <c:v>1030.111942711015</c:v>
                </c:pt>
                <c:pt idx="17">
                  <c:v>1032.0237661310905</c:v>
                </c:pt>
                <c:pt idx="18">
                  <c:v>1033.9391377760121</c:v>
                </c:pt>
                <c:pt idx="19">
                  <c:v>1035.8580642310637</c:v>
                </c:pt>
                <c:pt idx="20">
                  <c:v>1037.7805520937509</c:v>
                </c:pt>
                <c:pt idx="21">
                  <c:v>1039.7066079738236</c:v>
                </c:pt>
                <c:pt idx="22">
                  <c:v>1041.6362384932993</c:v>
                </c:pt>
                <c:pt idx="23">
                  <c:v>1043.5694502864853</c:v>
                </c:pt>
                <c:pt idx="24">
                  <c:v>1045.5062500000022</c:v>
                </c:pt>
                <c:pt idx="25">
                  <c:v>1047.4466442928058</c:v>
                </c:pt>
                <c:pt idx="26">
                  <c:v>1049.3906398362108</c:v>
                </c:pt>
                <c:pt idx="27">
                  <c:v>1051.3382433139132</c:v>
                </c:pt>
                <c:pt idx="28">
                  <c:v>1053.2894614220138</c:v>
                </c:pt>
                <c:pt idx="29">
                  <c:v>1055.2443008690409</c:v>
                </c:pt>
                <c:pt idx="30">
                  <c:v>1057.2027683759734</c:v>
                </c:pt>
                <c:pt idx="31">
                  <c:v>1059.1648706762637</c:v>
                </c:pt>
                <c:pt idx="32">
                  <c:v>1061.1306145158612</c:v>
                </c:pt>
                <c:pt idx="33">
                  <c:v>1063.1000066532356</c:v>
                </c:pt>
                <c:pt idx="34">
                  <c:v>1065.0730538593996</c:v>
                </c:pt>
                <c:pt idx="35">
                  <c:v>1067.0497629179324</c:v>
                </c:pt>
                <c:pt idx="36">
                  <c:v>1069.0301406250035</c:v>
                </c:pt>
                <c:pt idx="37">
                  <c:v>1071.0141937893952</c:v>
                </c:pt>
                <c:pt idx="38">
                  <c:v>1073.0019292325269</c:v>
                </c:pt>
                <c:pt idx="39">
                  <c:v>1074.9933537884776</c:v>
                </c:pt>
                <c:pt idx="40">
                  <c:v>1076.9884743040107</c:v>
                </c:pt>
                <c:pt idx="41">
                  <c:v>1078.9872976385959</c:v>
                </c:pt>
                <c:pt idx="42">
                  <c:v>1080.9898306644343</c:v>
                </c:pt>
                <c:pt idx="43">
                  <c:v>1082.9960802664812</c:v>
                </c:pt>
                <c:pt idx="44">
                  <c:v>1085.0060533424696</c:v>
                </c:pt>
                <c:pt idx="45">
                  <c:v>1087.0197568029348</c:v>
                </c:pt>
                <c:pt idx="46">
                  <c:v>1089.0371975712374</c:v>
                </c:pt>
                <c:pt idx="47">
                  <c:v>1091.0583825835872</c:v>
                </c:pt>
                <c:pt idx="48">
                  <c:v>1093.0833187890673</c:v>
                </c:pt>
                <c:pt idx="49">
                  <c:v>1095.1120131496577</c:v>
                </c:pt>
                <c:pt idx="50">
                  <c:v>1097.1444726402597</c:v>
                </c:pt>
                <c:pt idx="51">
                  <c:v>1099.1807042487194</c:v>
                </c:pt>
                <c:pt idx="52">
                  <c:v>1101.2207149758519</c:v>
                </c:pt>
                <c:pt idx="53">
                  <c:v>1103.2645118354653</c:v>
                </c:pt>
                <c:pt idx="54">
                  <c:v>1105.3121018543852</c:v>
                </c:pt>
                <c:pt idx="55">
                  <c:v>1107.363492072478</c:v>
                </c:pt>
                <c:pt idx="56">
                  <c:v>1109.4186895426762</c:v>
                </c:pt>
                <c:pt idx="57">
                  <c:v>1111.477701331002</c:v>
                </c:pt>
                <c:pt idx="58">
                  <c:v>1113.5405345165914</c:v>
                </c:pt>
                <c:pt idx="59">
                  <c:v>1115.6071961917191</c:v>
                </c:pt>
                <c:pt idx="60">
                  <c:v>1117.6776934618226</c:v>
                </c:pt>
                <c:pt idx="61">
                  <c:v>1119.7520334455264</c:v>
                </c:pt>
                <c:pt idx="62">
                  <c:v>1121.8302232746671</c:v>
                </c:pt>
                <c:pt idx="63">
                  <c:v>1123.9122700943171</c:v>
                </c:pt>
                <c:pt idx="64">
                  <c:v>1125.9981810628101</c:v>
                </c:pt>
                <c:pt idx="65">
                  <c:v>1128.0879633517648</c:v>
                </c:pt>
                <c:pt idx="66">
                  <c:v>1130.1816241461102</c:v>
                </c:pt>
                <c:pt idx="67">
                  <c:v>1132.2791706441101</c:v>
                </c:pt>
                <c:pt idx="68">
                  <c:v>1134.3806100573879</c:v>
                </c:pt>
                <c:pt idx="69">
                  <c:v>1136.4859496109509</c:v>
                </c:pt>
                <c:pt idx="70">
                  <c:v>1138.5951965432162</c:v>
                </c:pt>
                <c:pt idx="71">
                  <c:v>1140.7083581060342</c:v>
                </c:pt>
                <c:pt idx="72">
                  <c:v>1142.825441564715</c:v>
                </c:pt>
                <c:pt idx="73">
                  <c:v>1144.9464541980522</c:v>
                </c:pt>
                <c:pt idx="74">
                  <c:v>1147.0714032983483</c:v>
                </c:pt>
                <c:pt idx="75">
                  <c:v>1149.2002961714404</c:v>
                </c:pt>
                <c:pt idx="76">
                  <c:v>1151.3331401367245</c:v>
                </c:pt>
                <c:pt idx="77">
                  <c:v>1153.4699425271808</c:v>
                </c:pt>
                <c:pt idx="78">
                  <c:v>1155.6107106893992</c:v>
                </c:pt>
                <c:pt idx="79">
                  <c:v>1157.7554519836042</c:v>
                </c:pt>
                <c:pt idx="80">
                  <c:v>1159.9041737836808</c:v>
                </c:pt>
                <c:pt idx="81">
                  <c:v>1162.0568834771991</c:v>
                </c:pt>
                <c:pt idx="82">
                  <c:v>1164.2135884654404</c:v>
                </c:pt>
                <c:pt idx="83">
                  <c:v>1166.3742961634218</c:v>
                </c:pt>
                <c:pt idx="84">
                  <c:v>1168.5390139999229</c:v>
                </c:pt>
                <c:pt idx="85">
                  <c:v>1170.7077494175101</c:v>
                </c:pt>
                <c:pt idx="86">
                  <c:v>1172.8805098725629</c:v>
                </c:pt>
                <c:pt idx="87">
                  <c:v>1175.0573028352997</c:v>
                </c:pt>
                <c:pt idx="88">
                  <c:v>1177.2381357898025</c:v>
                </c:pt>
                <c:pt idx="89">
                  <c:v>1179.4230162340441</c:v>
                </c:pt>
                <c:pt idx="90">
                  <c:v>1181.6119516799122</c:v>
                </c:pt>
                <c:pt idx="91">
                  <c:v>1183.8049496532367</c:v>
                </c:pt>
                <c:pt idx="92">
                  <c:v>1186.0020176938149</c:v>
                </c:pt>
                <c:pt idx="93">
                  <c:v>1188.2031633554373</c:v>
                </c:pt>
                <c:pt idx="94">
                  <c:v>1190.4083942059137</c:v>
                </c:pt>
                <c:pt idx="95">
                  <c:v>1192.6177178270998</c:v>
                </c:pt>
                <c:pt idx="96">
                  <c:v>1194.8311418149221</c:v>
                </c:pt>
                <c:pt idx="97">
                  <c:v>1197.0486737794051</c:v>
                </c:pt>
                <c:pt idx="98">
                  <c:v>1199.2703213446966</c:v>
                </c:pt>
                <c:pt idx="99">
                  <c:v>1201.4960921490949</c:v>
                </c:pt>
                <c:pt idx="100">
                  <c:v>1203.7259938450741</c:v>
                </c:pt>
                <c:pt idx="101">
                  <c:v>1205.9600340993111</c:v>
                </c:pt>
                <c:pt idx="102">
                  <c:v>1208.1982205927113</c:v>
                </c:pt>
                <c:pt idx="103">
                  <c:v>1210.4405610204358</c:v>
                </c:pt>
                <c:pt idx="104">
                  <c:v>1212.687063091927</c:v>
                </c:pt>
                <c:pt idx="105">
                  <c:v>1214.937734530936</c:v>
                </c:pt>
                <c:pt idx="106">
                  <c:v>1217.1925830755483</c:v>
                </c:pt>
                <c:pt idx="107">
                  <c:v>1219.451616478211</c:v>
                </c:pt>
                <c:pt idx="108">
                  <c:v>1221.7148425057594</c:v>
                </c:pt>
                <c:pt idx="109">
                  <c:v>1223.9822689394432</c:v>
                </c:pt>
                <c:pt idx="110">
                  <c:v>1226.2539035749539</c:v>
                </c:pt>
                <c:pt idx="111">
                  <c:v>1228.5297542224512</c:v>
                </c:pt>
                <c:pt idx="112">
                  <c:v>1230.80982870659</c:v>
                </c:pt>
                <c:pt idx="113">
                  <c:v>1233.0941348665472</c:v>
                </c:pt>
                <c:pt idx="114">
                  <c:v>1235.3826805560489</c:v>
                </c:pt>
                <c:pt idx="115">
                  <c:v>1237.675473643397</c:v>
                </c:pt>
                <c:pt idx="116">
                  <c:v>1239.9725220114967</c:v>
                </c:pt>
                <c:pt idx="117">
                  <c:v>1242.2738335578833</c:v>
                </c:pt>
                <c:pt idx="118">
                  <c:v>1244.5794161947495</c:v>
                </c:pt>
                <c:pt idx="119">
                  <c:v>1246.8892778489721</c:v>
                </c:pt>
                <c:pt idx="120">
                  <c:v>1249.2034264621402</c:v>
                </c:pt>
                <c:pt idx="121">
                  <c:v>1251.521869990582</c:v>
                </c:pt>
                <c:pt idx="122">
                  <c:v>1253.8446164053917</c:v>
                </c:pt>
                <c:pt idx="123">
                  <c:v>1256.1716736924577</c:v>
                </c:pt>
                <c:pt idx="124">
                  <c:v>1258.5030498524895</c:v>
                </c:pt>
                <c:pt idx="125">
                  <c:v>1260.8387529010458</c:v>
                </c:pt>
                <c:pt idx="126">
                  <c:v>1263.1787908685615</c:v>
                </c:pt>
                <c:pt idx="127">
                  <c:v>1265.5231718003749</c:v>
                </c:pt>
                <c:pt idx="128">
                  <c:v>1267.8719037567569</c:v>
                </c:pt>
                <c:pt idx="129">
                  <c:v>1270.2249948129372</c:v>
                </c:pt>
                <c:pt idx="130">
                  <c:v>1272.5824530591328</c:v>
                </c:pt>
                <c:pt idx="131">
                  <c:v>1274.9442866005754</c:v>
                </c:pt>
                <c:pt idx="132">
                  <c:v>1277.31050355754</c:v>
                </c:pt>
                <c:pt idx="133">
                  <c:v>1279.6811120653715</c:v>
                </c:pt>
                <c:pt idx="134">
                  <c:v>1282.0561202745143</c:v>
                </c:pt>
                <c:pt idx="135">
                  <c:v>1284.4355363505392</c:v>
                </c:pt>
                <c:pt idx="136">
                  <c:v>1286.8193684741718</c:v>
                </c:pt>
                <c:pt idx="137">
                  <c:v>1289.2076248413207</c:v>
                </c:pt>
                <c:pt idx="138">
                  <c:v>1291.6003136631052</c:v>
                </c:pt>
                <c:pt idx="139">
                  <c:v>1293.9974431658845</c:v>
                </c:pt>
                <c:pt idx="140">
                  <c:v>1296.3990215912852</c:v>
                </c:pt>
                <c:pt idx="141">
                  <c:v>1298.8050571962297</c:v>
                </c:pt>
                <c:pt idx="142">
                  <c:v>1301.2155582529647</c:v>
                </c:pt>
                <c:pt idx="143">
                  <c:v>1303.6305330490898</c:v>
                </c:pt>
                <c:pt idx="144">
                  <c:v>1306.049989887586</c:v>
                </c:pt>
                <c:pt idx="145">
                  <c:v>1308.4739370868438</c:v>
                </c:pt>
                <c:pt idx="146">
                  <c:v>1310.9023829806924</c:v>
                </c:pt>
                <c:pt idx="147">
                  <c:v>1313.335335918428</c:v>
                </c:pt>
                <c:pt idx="148">
                  <c:v>1315.7728042648423</c:v>
                </c:pt>
                <c:pt idx="149">
                  <c:v>1318.214796400252</c:v>
                </c:pt>
                <c:pt idx="150">
                  <c:v>1320.6613207205269</c:v>
                </c:pt>
                <c:pt idx="151">
                  <c:v>1323.1123856371187</c:v>
                </c:pt>
                <c:pt idx="152">
                  <c:v>1325.5679995770909</c:v>
                </c:pt>
                <c:pt idx="153">
                  <c:v>1328.0281709831465</c:v>
                </c:pt>
                <c:pt idx="154">
                  <c:v>1330.4929083136581</c:v>
                </c:pt>
                <c:pt idx="155">
                  <c:v>1332.9622200426959</c:v>
                </c:pt>
                <c:pt idx="156">
                  <c:v>1335.4361146600581</c:v>
                </c:pt>
                <c:pt idx="157">
                  <c:v>1337.9146006712992</c:v>
                </c:pt>
                <c:pt idx="158">
                  <c:v>1340.3976865977595</c:v>
                </c:pt>
                <c:pt idx="159">
                  <c:v>1342.885380976594</c:v>
                </c:pt>
                <c:pt idx="160">
                  <c:v>1345.3776923608027</c:v>
                </c:pt>
                <c:pt idx="161">
                  <c:v>1347.8746293192592</c:v>
                </c:pt>
                <c:pt idx="162">
                  <c:v>1350.3762004367402</c:v>
                </c:pt>
                <c:pt idx="163">
                  <c:v>1352.8824143139555</c:v>
                </c:pt>
                <c:pt idx="164">
                  <c:v>1355.3932795675769</c:v>
                </c:pt>
                <c:pt idx="165">
                  <c:v>1357.9088048302688</c:v>
                </c:pt>
                <c:pt idx="166">
                  <c:v>1360.4289987507168</c:v>
                </c:pt>
                <c:pt idx="167">
                  <c:v>1362.9538699936581</c:v>
                </c:pt>
                <c:pt idx="168">
                  <c:v>1365.4834272399112</c:v>
                </c:pt>
                <c:pt idx="169">
                  <c:v>1368.0176791864053</c:v>
                </c:pt>
                <c:pt idx="170">
                  <c:v>1370.5566345462109</c:v>
                </c:pt>
                <c:pt idx="171">
                  <c:v>1373.1003020485693</c:v>
                </c:pt>
                <c:pt idx="172">
                  <c:v>1375.6486904389228</c:v>
                </c:pt>
                <c:pt idx="173">
                  <c:v>1378.2018084789445</c:v>
                </c:pt>
                <c:pt idx="174">
                  <c:v>1380.7596649465688</c:v>
                </c:pt>
                <c:pt idx="175">
                  <c:v>1383.3222686360214</c:v>
                </c:pt>
                <c:pt idx="176">
                  <c:v>1385.8896283578495</c:v>
                </c:pt>
                <c:pt idx="177">
                  <c:v>1388.461752938952</c:v>
                </c:pt>
                <c:pt idx="178">
                  <c:v>1391.03865122261</c:v>
                </c:pt>
                <c:pt idx="179">
                  <c:v>1393.6203320685174</c:v>
                </c:pt>
                <c:pt idx="180">
                  <c:v>1396.2068043528111</c:v>
                </c:pt>
              </c:numCache>
            </c:numRef>
          </c:val>
          <c:smooth val="0"/>
          <c:extLst>
            <c:ext xmlns:c16="http://schemas.microsoft.com/office/drawing/2014/chart" uri="{C3380CC4-5D6E-409C-BE32-E72D297353CC}">
              <c16:uniqueId val="{00000005-E65F-4602-BCD7-102A1FAFA645}"/>
            </c:ext>
          </c:extLst>
        </c:ser>
        <c:dLbls>
          <c:showLegendKey val="0"/>
          <c:showVal val="0"/>
          <c:showCatName val="0"/>
          <c:showSerName val="0"/>
          <c:showPercent val="0"/>
          <c:showBubbleSize val="0"/>
        </c:dLbls>
        <c:smooth val="0"/>
        <c:axId val="761231816"/>
        <c:axId val="761223944"/>
      </c:lineChart>
      <c:dateAx>
        <c:axId val="761231816"/>
        <c:scaling>
          <c:orientation val="minMax"/>
        </c:scaling>
        <c:delete val="0"/>
        <c:axPos val="b"/>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23944"/>
        <c:crosses val="autoZero"/>
        <c:auto val="1"/>
        <c:lblOffset val="100"/>
        <c:baseTimeUnit val="months"/>
      </c:dateAx>
      <c:valAx>
        <c:axId val="761223944"/>
        <c:scaling>
          <c:orientation val="minMax"/>
          <c:max val="3750"/>
          <c:min val="900"/>
        </c:scaling>
        <c:delete val="0"/>
        <c:axPos val="l"/>
        <c:majorGridlines>
          <c:spPr>
            <a:ln w="9525" cap="flat" cmpd="sng" algn="ctr">
              <a:solidFill>
                <a:schemeClr val="tx1">
                  <a:lumMod val="15000"/>
                  <a:lumOff val="85000"/>
                </a:schemeClr>
              </a:solid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761231816"/>
        <c:crosses val="autoZero"/>
        <c:crossBetween val="between"/>
        <c:majorUnit val="250"/>
      </c:valAx>
      <c:spPr>
        <a:noFill/>
        <a:ln>
          <a:noFill/>
        </a:ln>
        <a:effectLst/>
      </c:spPr>
    </c:plotArea>
    <c:legend>
      <c:legendPos val="b"/>
      <c:legendEntry>
        <c:idx val="2"/>
        <c:txPr>
          <a:bodyPr rot="0" spcFirstLastPara="1" vertOverflow="ellipsis" vert="horz" wrap="square" anchor="ctr" anchorCtr="1"/>
          <a:lstStyle/>
          <a:p>
            <a:pPr>
              <a:defRPr sz="1050" b="0" i="0" u="none" strike="noStrike" kern="1200" baseline="0">
                <a:ln>
                  <a:noFill/>
                </a:ln>
                <a:solidFill>
                  <a:schemeClr val="tx1">
                    <a:lumMod val="65000"/>
                    <a:lumOff val="35000"/>
                  </a:schemeClr>
                </a:solidFill>
                <a:latin typeface="+mn-lt"/>
                <a:ea typeface="+mn-ea"/>
                <a:cs typeface="+mn-cs"/>
              </a:defRPr>
            </a:pPr>
            <a:endParaRPr lang="fr-FR"/>
          </a:p>
        </c:txPr>
      </c:legendEntry>
      <c:layout>
        <c:manualLayout>
          <c:xMode val="edge"/>
          <c:yMode val="edge"/>
          <c:x val="9.3185552892844914E-2"/>
          <c:y val="1.9657760695227084E-2"/>
          <c:w val="0.18958865864257635"/>
          <c:h val="0.35308282095633531"/>
        </c:manualLayout>
      </c:layout>
      <c:overlay val="0"/>
      <c:spPr>
        <a:solidFill>
          <a:schemeClr val="bg1"/>
        </a:solidFill>
        <a:ln>
          <a:solidFill>
            <a:schemeClr val="tx1"/>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fr-F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0</xdr:row>
      <xdr:rowOff>92074</xdr:rowOff>
    </xdr:from>
    <xdr:to>
      <xdr:col>4</xdr:col>
      <xdr:colOff>1989328</xdr:colOff>
      <xdr:row>3</xdr:row>
      <xdr:rowOff>6222</xdr:rowOff>
    </xdr:to>
    <xdr:pic>
      <xdr:nvPicPr>
        <xdr:cNvPr id="4" name="Picture 3" descr="FPSC_logo_clr_pos_TM.jpg">
          <a:extLst>
            <a:ext uri="{FF2B5EF4-FFF2-40B4-BE49-F238E27FC236}">
              <a16:creationId xmlns:a16="http://schemas.microsoft.com/office/drawing/2014/main" id="{DCBC78FE-ABAF-45AE-8E76-19F21B041F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9800" y="92074"/>
          <a:ext cx="2967228" cy="1019048"/>
        </a:xfrm>
        <a:prstGeom prst="rect">
          <a:avLst/>
        </a:prstGeom>
        <a:noFill/>
        <a:ln>
          <a:noFill/>
        </a:ln>
      </xdr:spPr>
    </xdr:pic>
    <xdr:clientData/>
  </xdr:twoCellAnchor>
  <xdr:twoCellAnchor editAs="oneCell">
    <xdr:from>
      <xdr:col>1</xdr:col>
      <xdr:colOff>1231900</xdr:colOff>
      <xdr:row>1</xdr:row>
      <xdr:rowOff>50800</xdr:rowOff>
    </xdr:from>
    <xdr:to>
      <xdr:col>1</xdr:col>
      <xdr:colOff>3635829</xdr:colOff>
      <xdr:row>2</xdr:row>
      <xdr:rowOff>558800</xdr:rowOff>
    </xdr:to>
    <xdr:pic>
      <xdr:nvPicPr>
        <xdr:cNvPr id="5" name="Image 4">
          <a:extLst>
            <a:ext uri="{FF2B5EF4-FFF2-40B4-BE49-F238E27FC236}">
              <a16:creationId xmlns:a16="http://schemas.microsoft.com/office/drawing/2014/main" id="{4DA7898F-270E-4885-18CC-C0162D2F3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800" y="215900"/>
          <a:ext cx="2403929" cy="673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117100</xdr:colOff>
      <xdr:row>6</xdr:row>
      <xdr:rowOff>33617</xdr:rowOff>
    </xdr:from>
    <xdr:to>
      <xdr:col>24</xdr:col>
      <xdr:colOff>537881</xdr:colOff>
      <xdr:row>37</xdr:row>
      <xdr:rowOff>134469</xdr:rowOff>
    </xdr:to>
    <xdr:graphicFrame macro="">
      <xdr:nvGraphicFramePr>
        <xdr:cNvPr id="2" name="Graphique 1">
          <a:extLst>
            <a:ext uri="{FF2B5EF4-FFF2-40B4-BE49-F238E27FC236}">
              <a16:creationId xmlns:a16="http://schemas.microsoft.com/office/drawing/2014/main" id="{117D70EB-1EBF-4A7D-B367-903A917E9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3251200</xdr:colOff>
      <xdr:row>0</xdr:row>
      <xdr:rowOff>114300</xdr:rowOff>
    </xdr:from>
    <xdr:to>
      <xdr:col>5</xdr:col>
      <xdr:colOff>160528</xdr:colOff>
      <xdr:row>3</xdr:row>
      <xdr:rowOff>28448</xdr:rowOff>
    </xdr:to>
    <xdr:pic>
      <xdr:nvPicPr>
        <xdr:cNvPr id="3" name="Picture 3" descr="FPSC_logo_clr_pos_TM.jpg">
          <a:extLst>
            <a:ext uri="{FF2B5EF4-FFF2-40B4-BE49-F238E27FC236}">
              <a16:creationId xmlns:a16="http://schemas.microsoft.com/office/drawing/2014/main" id="{95236713-AD27-FD42-88C7-C28ED913889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4100" y="114300"/>
          <a:ext cx="2967228" cy="1019048"/>
        </a:xfrm>
        <a:prstGeom prst="rect">
          <a:avLst/>
        </a:prstGeom>
        <a:noFill/>
        <a:ln>
          <a:noFill/>
        </a:ln>
      </xdr:spPr>
    </xdr:pic>
    <xdr:clientData/>
  </xdr:twoCellAnchor>
  <xdr:twoCellAnchor editAs="oneCell">
    <xdr:from>
      <xdr:col>1</xdr:col>
      <xdr:colOff>520700</xdr:colOff>
      <xdr:row>1</xdr:row>
      <xdr:rowOff>127000</xdr:rowOff>
    </xdr:from>
    <xdr:to>
      <xdr:col>1</xdr:col>
      <xdr:colOff>2924629</xdr:colOff>
      <xdr:row>2</xdr:row>
      <xdr:rowOff>635000</xdr:rowOff>
    </xdr:to>
    <xdr:pic>
      <xdr:nvPicPr>
        <xdr:cNvPr id="5" name="Image 4">
          <a:extLst>
            <a:ext uri="{FF2B5EF4-FFF2-40B4-BE49-F238E27FC236}">
              <a16:creationId xmlns:a16="http://schemas.microsoft.com/office/drawing/2014/main" id="{0E420078-9A7F-0947-97D6-AB24F28442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600" y="292100"/>
          <a:ext cx="2403929" cy="673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2959100</xdr:colOff>
      <xdr:row>0</xdr:row>
      <xdr:rowOff>127000</xdr:rowOff>
    </xdr:from>
    <xdr:to>
      <xdr:col>4</xdr:col>
      <xdr:colOff>541528</xdr:colOff>
      <xdr:row>3</xdr:row>
      <xdr:rowOff>41148</xdr:rowOff>
    </xdr:to>
    <xdr:pic>
      <xdr:nvPicPr>
        <xdr:cNvPr id="3" name="Picture 3" descr="FPSC_logo_clr_pos_TM.jpg">
          <a:extLst>
            <a:ext uri="{FF2B5EF4-FFF2-40B4-BE49-F238E27FC236}">
              <a16:creationId xmlns:a16="http://schemas.microsoft.com/office/drawing/2014/main" id="{6239B1DB-294F-F040-B05F-2CA8B1AA54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127000"/>
          <a:ext cx="2967228" cy="1019048"/>
        </a:xfrm>
        <a:prstGeom prst="rect">
          <a:avLst/>
        </a:prstGeom>
        <a:noFill/>
        <a:ln>
          <a:noFill/>
        </a:ln>
      </xdr:spPr>
    </xdr:pic>
    <xdr:clientData/>
  </xdr:twoCellAnchor>
  <xdr:twoCellAnchor editAs="oneCell">
    <xdr:from>
      <xdr:col>1</xdr:col>
      <xdr:colOff>266700</xdr:colOff>
      <xdr:row>1</xdr:row>
      <xdr:rowOff>152400</xdr:rowOff>
    </xdr:from>
    <xdr:to>
      <xdr:col>1</xdr:col>
      <xdr:colOff>2670629</xdr:colOff>
      <xdr:row>2</xdr:row>
      <xdr:rowOff>660400</xdr:rowOff>
    </xdr:to>
    <xdr:pic>
      <xdr:nvPicPr>
        <xdr:cNvPr id="5" name="Image 4">
          <a:extLst>
            <a:ext uri="{FF2B5EF4-FFF2-40B4-BE49-F238E27FC236}">
              <a16:creationId xmlns:a16="http://schemas.microsoft.com/office/drawing/2014/main" id="{4307DABD-877A-4840-BC30-8C758AFF73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317500"/>
          <a:ext cx="2403929" cy="673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3314700</xdr:colOff>
      <xdr:row>0</xdr:row>
      <xdr:rowOff>127000</xdr:rowOff>
    </xdr:from>
    <xdr:to>
      <xdr:col>5</xdr:col>
      <xdr:colOff>224028</xdr:colOff>
      <xdr:row>3</xdr:row>
      <xdr:rowOff>41148</xdr:rowOff>
    </xdr:to>
    <xdr:pic>
      <xdr:nvPicPr>
        <xdr:cNvPr id="3" name="Picture 3" descr="FPSC_logo_clr_pos_TM.jpg">
          <a:extLst>
            <a:ext uri="{FF2B5EF4-FFF2-40B4-BE49-F238E27FC236}">
              <a16:creationId xmlns:a16="http://schemas.microsoft.com/office/drawing/2014/main" id="{96CAF13A-C35F-AE45-835C-9B58765EF7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127000"/>
          <a:ext cx="2967228" cy="1019048"/>
        </a:xfrm>
        <a:prstGeom prst="rect">
          <a:avLst/>
        </a:prstGeom>
        <a:noFill/>
        <a:ln>
          <a:noFill/>
        </a:ln>
      </xdr:spPr>
    </xdr:pic>
    <xdr:clientData/>
  </xdr:twoCellAnchor>
  <xdr:twoCellAnchor editAs="oneCell">
    <xdr:from>
      <xdr:col>1</xdr:col>
      <xdr:colOff>406400</xdr:colOff>
      <xdr:row>1</xdr:row>
      <xdr:rowOff>139700</xdr:rowOff>
    </xdr:from>
    <xdr:to>
      <xdr:col>1</xdr:col>
      <xdr:colOff>2810329</xdr:colOff>
      <xdr:row>2</xdr:row>
      <xdr:rowOff>647700</xdr:rowOff>
    </xdr:to>
    <xdr:pic>
      <xdr:nvPicPr>
        <xdr:cNvPr id="5" name="Image 4">
          <a:extLst>
            <a:ext uri="{FF2B5EF4-FFF2-40B4-BE49-F238E27FC236}">
              <a16:creationId xmlns:a16="http://schemas.microsoft.com/office/drawing/2014/main" id="{4B134BFA-D515-6147-8996-B6C0579C48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9300" y="304800"/>
          <a:ext cx="2403929" cy="673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677334</xdr:colOff>
      <xdr:row>3</xdr:row>
      <xdr:rowOff>164040</xdr:rowOff>
    </xdr:from>
    <xdr:to>
      <xdr:col>11</xdr:col>
      <xdr:colOff>31750</xdr:colOff>
      <xdr:row>27</xdr:row>
      <xdr:rowOff>116415</xdr:rowOff>
    </xdr:to>
    <xdr:graphicFrame macro="">
      <xdr:nvGraphicFramePr>
        <xdr:cNvPr id="4" name="Graphique 3">
          <a:extLst>
            <a:ext uri="{FF2B5EF4-FFF2-40B4-BE49-F238E27FC236}">
              <a16:creationId xmlns:a16="http://schemas.microsoft.com/office/drawing/2014/main" id="{1A91BA37-8E5C-4764-9B4D-A9080F2A19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779317</xdr:colOff>
      <xdr:row>4</xdr:row>
      <xdr:rowOff>0</xdr:rowOff>
    </xdr:from>
    <xdr:to>
      <xdr:col>16</xdr:col>
      <xdr:colOff>606135</xdr:colOff>
      <xdr:row>44</xdr:row>
      <xdr:rowOff>69272</xdr:rowOff>
    </xdr:to>
    <xdr:graphicFrame macro="">
      <xdr:nvGraphicFramePr>
        <xdr:cNvPr id="2" name="Graphique 1">
          <a:extLst>
            <a:ext uri="{FF2B5EF4-FFF2-40B4-BE49-F238E27FC236}">
              <a16:creationId xmlns:a16="http://schemas.microsoft.com/office/drawing/2014/main" id="{26D70427-4585-4952-94BC-7560E5FC7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457200</xdr:colOff>
      <xdr:row>21</xdr:row>
      <xdr:rowOff>74295</xdr:rowOff>
    </xdr:from>
    <xdr:to>
      <xdr:col>18</xdr:col>
      <xdr:colOff>73025</xdr:colOff>
      <xdr:row>23</xdr:row>
      <xdr:rowOff>0</xdr:rowOff>
    </xdr:to>
    <xdr:pic>
      <xdr:nvPicPr>
        <xdr:cNvPr id="2" name="Picture 2">
          <a:extLst>
            <a:ext uri="{FF2B5EF4-FFF2-40B4-BE49-F238E27FC236}">
              <a16:creationId xmlns:a16="http://schemas.microsoft.com/office/drawing/2014/main" id="{4089A5C2-840E-42C6-BF41-C73F98FDAE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91900" y="5979795"/>
          <a:ext cx="4302125" cy="1175385"/>
        </a:xfrm>
        <a:prstGeom prst="rect">
          <a:avLst/>
        </a:prstGeom>
        <a:noFill/>
        <a:ln w="28575">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678655</xdr:colOff>
      <xdr:row>8</xdr:row>
      <xdr:rowOff>130969</xdr:rowOff>
    </xdr:from>
    <xdr:to>
      <xdr:col>14</xdr:col>
      <xdr:colOff>50800</xdr:colOff>
      <xdr:row>23</xdr:row>
      <xdr:rowOff>159544</xdr:rowOff>
    </xdr:to>
    <xdr:graphicFrame macro="">
      <xdr:nvGraphicFramePr>
        <xdr:cNvPr id="2" name="Graphique 1">
          <a:extLst>
            <a:ext uri="{FF2B5EF4-FFF2-40B4-BE49-F238E27FC236}">
              <a16:creationId xmlns:a16="http://schemas.microsoft.com/office/drawing/2014/main" id="{30293753-AD28-4942-BEE4-A17B5D012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117100</xdr:colOff>
      <xdr:row>6</xdr:row>
      <xdr:rowOff>33617</xdr:rowOff>
    </xdr:from>
    <xdr:to>
      <xdr:col>29</xdr:col>
      <xdr:colOff>537881</xdr:colOff>
      <xdr:row>37</xdr:row>
      <xdr:rowOff>134469</xdr:rowOff>
    </xdr:to>
    <xdr:graphicFrame macro="">
      <xdr:nvGraphicFramePr>
        <xdr:cNvPr id="2" name="Graphique 1">
          <a:extLst>
            <a:ext uri="{FF2B5EF4-FFF2-40B4-BE49-F238E27FC236}">
              <a16:creationId xmlns:a16="http://schemas.microsoft.com/office/drawing/2014/main" id="{A53C52AA-78DD-4121-A378-8F279EAD7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2" Type="http://schemas.openxmlformats.org/officeDocument/2006/relationships/hyperlink" Target="https://www.osfi-bsif.gc.ca/fra/oca-bac/ar-ra/cpp-rpc/Pages/cpp31.aspx" TargetMode="External"/><Relationship Id="rId1" Type="http://schemas.openxmlformats.org/officeDocument/2006/relationships/hyperlink" Target="http://www.banqueducanada.ca/grandes-fonctions/politique-monetaire/inflation/?_ga=1.110374977.571351454.1488213465"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etraitequebec.gouv.qc.ca/SiteCollectionDocuments/RetraiteQuebec/fr/publications/nos-programmes/regime-de-rentes/evaluation-actuarielle/1004f-evaluation-actuarielle-rrq-2021-complet.pdf" TargetMode="External"/><Relationship Id="rId1" Type="http://schemas.openxmlformats.org/officeDocument/2006/relationships/hyperlink" Target="https://www.osfi-bsif.gc.ca/fra/oca-bac/ar-ra/cpp-rpc/Pages/cpp3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B3:E33"/>
  <sheetViews>
    <sheetView tabSelected="1" zoomScaleNormal="100" workbookViewId="0">
      <selection activeCell="A2" sqref="A2"/>
    </sheetView>
  </sheetViews>
  <sheetFormatPr baseColWidth="10" defaultColWidth="8.83203125" defaultRowHeight="13" x14ac:dyDescent="0.15"/>
  <cols>
    <col min="1" max="1" width="4.5" customWidth="1"/>
    <col min="2" max="2" width="53" customWidth="1"/>
    <col min="5" max="5" width="45.83203125" customWidth="1"/>
  </cols>
  <sheetData>
    <row r="3" spans="2:5" ht="61.5" customHeight="1" x14ac:dyDescent="0.15">
      <c r="B3" s="34" t="s">
        <v>0</v>
      </c>
    </row>
    <row r="4" spans="2:5" ht="61.5" customHeight="1" x14ac:dyDescent="0.15">
      <c r="B4" s="34"/>
    </row>
    <row r="7" spans="2:5" ht="135" customHeight="1" x14ac:dyDescent="0.15">
      <c r="B7" s="278" t="s">
        <v>160</v>
      </c>
      <c r="C7" s="278"/>
      <c r="D7" s="278"/>
      <c r="E7" s="278"/>
    </row>
    <row r="8" spans="2:5" ht="16" x14ac:dyDescent="0.15">
      <c r="B8" s="71"/>
      <c r="C8" s="197"/>
      <c r="D8" s="197"/>
      <c r="E8" s="198"/>
    </row>
    <row r="9" spans="2:5" ht="16" x14ac:dyDescent="0.15">
      <c r="B9" s="71"/>
      <c r="C9" s="197"/>
      <c r="D9" s="197"/>
      <c r="E9" s="198"/>
    </row>
    <row r="10" spans="2:5" ht="16" x14ac:dyDescent="0.15">
      <c r="B10" s="71"/>
      <c r="C10" s="197"/>
      <c r="D10" s="197"/>
      <c r="E10" s="198"/>
    </row>
    <row r="11" spans="2:5" ht="16" x14ac:dyDescent="0.15">
      <c r="B11" s="71"/>
      <c r="C11" s="197"/>
      <c r="D11" s="197"/>
      <c r="E11" s="198"/>
    </row>
    <row r="12" spans="2:5" ht="23" x14ac:dyDescent="0.15">
      <c r="B12" s="72"/>
      <c r="C12" s="197"/>
      <c r="D12" s="197"/>
      <c r="E12" s="198"/>
    </row>
    <row r="13" spans="2:5" ht="23.25" customHeight="1" x14ac:dyDescent="0.15">
      <c r="B13" s="279" t="s">
        <v>161</v>
      </c>
      <c r="C13" s="279"/>
      <c r="D13" s="279"/>
      <c r="E13" s="279"/>
    </row>
    <row r="14" spans="2:5" ht="25.5" customHeight="1" x14ac:dyDescent="0.15">
      <c r="B14" s="279" t="s">
        <v>1</v>
      </c>
      <c r="C14" s="279"/>
      <c r="D14" s="279"/>
      <c r="E14" s="279"/>
    </row>
    <row r="15" spans="2:5" x14ac:dyDescent="0.15">
      <c r="B15" s="199"/>
      <c r="C15" s="197"/>
      <c r="D15" s="197"/>
      <c r="E15" s="198"/>
    </row>
    <row r="16" spans="2:5" x14ac:dyDescent="0.15">
      <c r="B16" s="199"/>
      <c r="C16" s="197"/>
      <c r="D16" s="197"/>
      <c r="E16" s="198"/>
    </row>
    <row r="17" spans="2:5" x14ac:dyDescent="0.15">
      <c r="B17" s="199"/>
      <c r="C17" s="197"/>
      <c r="D17" s="197"/>
      <c r="E17" s="198"/>
    </row>
    <row r="18" spans="2:5" x14ac:dyDescent="0.15">
      <c r="B18" s="199"/>
      <c r="C18" s="197"/>
      <c r="D18" s="197"/>
      <c r="E18" s="198"/>
    </row>
    <row r="19" spans="2:5" x14ac:dyDescent="0.15">
      <c r="B19" s="199"/>
      <c r="C19" s="197"/>
      <c r="D19" s="197"/>
      <c r="E19" s="198"/>
    </row>
    <row r="20" spans="2:5" x14ac:dyDescent="0.15">
      <c r="B20" s="199"/>
      <c r="C20" s="197"/>
      <c r="D20" s="197"/>
      <c r="E20" s="198"/>
    </row>
    <row r="21" spans="2:5" ht="18" x14ac:dyDescent="0.15">
      <c r="B21" s="73"/>
      <c r="C21" s="197"/>
      <c r="D21" s="197"/>
      <c r="E21" s="198"/>
    </row>
    <row r="22" spans="2:5" ht="20" x14ac:dyDescent="0.15">
      <c r="B22" s="280" t="s">
        <v>186</v>
      </c>
      <c r="C22" s="280"/>
      <c r="D22" s="280"/>
      <c r="E22" s="280"/>
    </row>
    <row r="23" spans="2:5" ht="20" x14ac:dyDescent="0.15">
      <c r="B23" s="280" t="s">
        <v>2</v>
      </c>
      <c r="C23" s="280"/>
      <c r="D23" s="280"/>
      <c r="E23" s="280"/>
    </row>
    <row r="24" spans="2:5" ht="20" x14ac:dyDescent="0.15">
      <c r="B24" s="280" t="s">
        <v>3</v>
      </c>
      <c r="C24" s="280"/>
      <c r="D24" s="280"/>
      <c r="E24" s="280"/>
    </row>
    <row r="25" spans="2:5" ht="20.25" customHeight="1" x14ac:dyDescent="0.15">
      <c r="B25" s="280" t="s">
        <v>187</v>
      </c>
      <c r="C25" s="280"/>
      <c r="D25" s="280"/>
      <c r="E25" s="280"/>
    </row>
    <row r="26" spans="2:5" ht="20.25" customHeight="1" x14ac:dyDescent="0.15">
      <c r="B26" s="280" t="s">
        <v>188</v>
      </c>
      <c r="C26" s="280"/>
      <c r="D26" s="280"/>
      <c r="E26" s="280"/>
    </row>
    <row r="27" spans="2:5" ht="20" x14ac:dyDescent="0.15">
      <c r="B27" s="280" t="s">
        <v>4</v>
      </c>
      <c r="C27" s="280"/>
      <c r="D27" s="280"/>
      <c r="E27" s="280"/>
    </row>
    <row r="28" spans="2:5" ht="20" x14ac:dyDescent="0.15">
      <c r="B28" s="280" t="s">
        <v>189</v>
      </c>
      <c r="C28" s="280"/>
      <c r="D28" s="280"/>
      <c r="E28" s="280"/>
    </row>
    <row r="29" spans="2:5" x14ac:dyDescent="0.15">
      <c r="B29" s="74"/>
      <c r="C29" s="197"/>
      <c r="D29" s="197"/>
      <c r="E29" s="198"/>
    </row>
    <row r="30" spans="2:5" x14ac:dyDescent="0.15">
      <c r="B30" s="74"/>
      <c r="C30" s="197"/>
      <c r="D30" s="197"/>
      <c r="E30" s="198"/>
    </row>
    <row r="31" spans="2:5" ht="16" x14ac:dyDescent="0.15">
      <c r="B31" s="75"/>
      <c r="C31" s="197"/>
      <c r="D31" s="197"/>
      <c r="E31" s="198"/>
    </row>
    <row r="32" spans="2:5" x14ac:dyDescent="0.15">
      <c r="B32" s="277" t="s">
        <v>199</v>
      </c>
      <c r="C32" s="277"/>
      <c r="D32" s="277"/>
      <c r="E32" s="277"/>
    </row>
    <row r="33" spans="2:5" x14ac:dyDescent="0.15">
      <c r="B33" s="277" t="s">
        <v>200</v>
      </c>
      <c r="C33" s="277"/>
      <c r="D33" s="277"/>
      <c r="E33" s="277"/>
    </row>
  </sheetData>
  <sheetProtection algorithmName="SHA-512" hashValue="i8Qliu0DmiL7ZwR4lr9mEBxdqAf+Vx4Qoep0CNM/WHkdzb0S9xhubxUoLKpVTf/7Gcm/nwdkSVsOpa8p2/EYcA==" saltValue="7rDVzyaM++zt3rbX19l1sg==" spinCount="100000" sheet="1" objects="1" scenarios="1"/>
  <mergeCells count="12">
    <mergeCell ref="B33:E33"/>
    <mergeCell ref="B7:E7"/>
    <mergeCell ref="B13:E13"/>
    <mergeCell ref="B14:E14"/>
    <mergeCell ref="B22:E22"/>
    <mergeCell ref="B25:E25"/>
    <mergeCell ref="B28:E28"/>
    <mergeCell ref="B32:E32"/>
    <mergeCell ref="B24:E24"/>
    <mergeCell ref="B23:E23"/>
    <mergeCell ref="B27:E27"/>
    <mergeCell ref="B26:E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tabColor rgb="FF92D050"/>
    <pageSetUpPr fitToPage="1"/>
  </sheetPr>
  <dimension ref="A1:F14"/>
  <sheetViews>
    <sheetView showGridLines="0" zoomScale="85" zoomScaleNormal="85" workbookViewId="0">
      <selection activeCell="B1" sqref="B1:F1"/>
    </sheetView>
  </sheetViews>
  <sheetFormatPr baseColWidth="10" defaultColWidth="11.5" defaultRowHeight="13" x14ac:dyDescent="0.15"/>
  <cols>
    <col min="1" max="1" width="1.6640625" customWidth="1"/>
    <col min="2" max="2" width="25.6640625" customWidth="1"/>
    <col min="3" max="3" width="36" customWidth="1"/>
    <col min="4" max="4" width="110" customWidth="1"/>
    <col min="5" max="5" width="34.5" customWidth="1"/>
    <col min="6" max="6" width="13" customWidth="1"/>
    <col min="7" max="7" width="1.6640625" customWidth="1"/>
  </cols>
  <sheetData>
    <row r="1" spans="1:6" ht="18" x14ac:dyDescent="0.15">
      <c r="B1" s="323" t="s">
        <v>177</v>
      </c>
      <c r="C1" s="323"/>
      <c r="D1" s="323"/>
      <c r="E1" s="323"/>
      <c r="F1" s="323"/>
    </row>
    <row r="4" spans="1:6" ht="28.25" customHeight="1" x14ac:dyDescent="0.15">
      <c r="B4" s="246" t="s">
        <v>16</v>
      </c>
      <c r="C4" s="246" t="s">
        <v>41</v>
      </c>
      <c r="D4" s="246" t="s">
        <v>42</v>
      </c>
      <c r="E4" s="246" t="s">
        <v>43</v>
      </c>
      <c r="F4" s="246" t="s">
        <v>44</v>
      </c>
    </row>
    <row r="5" spans="1:6" ht="66.5" customHeight="1" x14ac:dyDescent="0.15">
      <c r="A5" s="32"/>
      <c r="B5" s="30" t="s">
        <v>45</v>
      </c>
      <c r="C5" s="243" t="s">
        <v>57</v>
      </c>
      <c r="D5" s="56" t="s">
        <v>76</v>
      </c>
      <c r="E5" s="56" t="s">
        <v>77</v>
      </c>
      <c r="F5" s="31">
        <f>'Actions canadiennes'!F5</f>
        <v>6.7000000000000004E-2</v>
      </c>
    </row>
    <row r="6" spans="1:6" ht="68.25" customHeight="1" x14ac:dyDescent="0.15">
      <c r="A6" s="32"/>
      <c r="B6" s="30" t="s">
        <v>49</v>
      </c>
      <c r="C6" s="249" t="s">
        <v>60</v>
      </c>
      <c r="D6" s="49" t="s">
        <v>76</v>
      </c>
      <c r="E6" s="56" t="s">
        <v>71</v>
      </c>
      <c r="F6" s="31">
        <f>(9/30*(3.6)+21/30*(4.2))/100+Inflation!F6</f>
        <v>6.1199999999999991E-2</v>
      </c>
    </row>
    <row r="7" spans="1:6" ht="82.5" customHeight="1" x14ac:dyDescent="0.15">
      <c r="A7" s="32"/>
      <c r="B7" s="30" t="s">
        <v>204</v>
      </c>
      <c r="C7" s="249" t="str">
        <f>'Court terme'!C7</f>
        <v>Sondage annuel mené par l'Institut de planification financière et FP Canada</v>
      </c>
      <c r="D7" s="57" t="s">
        <v>78</v>
      </c>
      <c r="E7" s="56" t="s">
        <v>171</v>
      </c>
      <c r="F7" s="31">
        <f>(0.5*'Sondage Institut FP Canada'!I15+0.5*'Sondage Institut FP Canada'!J15)</f>
        <v>6.9949999999999998E-2</v>
      </c>
    </row>
    <row r="8" spans="1:6" ht="95" customHeight="1" x14ac:dyDescent="0.15">
      <c r="A8" s="32"/>
      <c r="B8" s="30" t="s">
        <v>79</v>
      </c>
      <c r="C8" s="251" t="s">
        <v>73</v>
      </c>
      <c r="D8" s="56" t="s">
        <v>80</v>
      </c>
      <c r="E8" s="56" t="s">
        <v>208</v>
      </c>
      <c r="F8" s="31">
        <f>(1+(('Données sur 50 ans'!U73)+('Données sur 50 ans'!Q73))/2)/(1+'Données sur 50 ans'!AC73)*(1+Inflation!F9)-1</f>
        <v>8.7887270308291576E-2</v>
      </c>
    </row>
    <row r="9" spans="1:6" ht="95" customHeight="1" x14ac:dyDescent="0.15">
      <c r="A9" s="32"/>
      <c r="B9" s="30" t="s">
        <v>209</v>
      </c>
      <c r="C9" s="117"/>
      <c r="D9" s="56" t="s">
        <v>179</v>
      </c>
      <c r="E9" s="56"/>
      <c r="F9" s="31">
        <f>(1+0.005*(2.3+6))*(1+'Résumé des taux'!J5)-1</f>
        <v>6.3371499999999914E-2</v>
      </c>
    </row>
    <row r="10" spans="1:6" ht="55.5" customHeight="1" x14ac:dyDescent="0.15">
      <c r="A10" s="32"/>
      <c r="B10" s="33" t="s">
        <v>17</v>
      </c>
      <c r="C10" s="326" t="s">
        <v>75</v>
      </c>
      <c r="D10" s="326"/>
      <c r="E10" s="326"/>
      <c r="F10" s="36">
        <f>AVERAGE(F5:F9)-0.005</f>
        <v>6.4881754061658289E-2</v>
      </c>
    </row>
    <row r="11" spans="1:6" ht="71.25" customHeight="1" x14ac:dyDescent="0.15">
      <c r="B11" s="327" t="s">
        <v>81</v>
      </c>
      <c r="C11" s="327"/>
      <c r="D11" s="327"/>
      <c r="E11" s="327"/>
      <c r="F11" s="327"/>
    </row>
    <row r="13" spans="1:6" ht="15" x14ac:dyDescent="0.2">
      <c r="B13" s="4"/>
      <c r="C13" s="4"/>
    </row>
    <row r="14" spans="1:6" ht="15" x14ac:dyDescent="0.2">
      <c r="B14" s="4"/>
      <c r="C14" s="4"/>
    </row>
  </sheetData>
  <sheetProtection algorithmName="SHA-512" hashValue="BTHtPSFWbIxCli51PGtSYJNMBXK6pzoPFEFTVGnq5ePTH6tJ+Yyv7P/zOhUKQFzlnJ8dyrQwZmEogvSalX+YvA==" saltValue="Z8ihdEBx32wluFNxldYWSg==" spinCount="100000" sheet="1" objects="1" scenarios="1"/>
  <mergeCells count="3">
    <mergeCell ref="C10:E10"/>
    <mergeCell ref="B1:F1"/>
    <mergeCell ref="B11:F11"/>
  </mergeCells>
  <hyperlinks>
    <hyperlink ref="C7" location="'Sondage Institut FP Canada'!A1" display="'Sondage Institut FP Canada'!A1" xr:uid="{00000000-0004-0000-0900-000002000000}"/>
    <hyperlink ref="C8" location="'Données sur 50 ans'!A1" display="'Données sur 50 ans'!A1" xr:uid="{00000000-0004-0000-0900-000003000000}"/>
    <hyperlink ref="C5" r:id="rId1" location="tbl69" display="https://www.osfi-bsif.gc.ca/fra/oca-bac/ar-ra/cpp-rpc/Pages/cpp31.aspx - tbl69" xr:uid="{0E37A73D-6568-457F-A147-568ADEE60027}"/>
    <hyperlink ref="C6" r:id="rId2" display="Tableau 28 Taux de rendement réel selon la catégorie d’actif" xr:uid="{B9C1B28E-CD04-4DA4-A065-E1B4267C408C}"/>
  </hyperlinks>
  <printOptions horizontalCentered="1"/>
  <pageMargins left="0.70866141732283472" right="0.70866141732283472" top="0.74803149606299213" bottom="0.74803149606299213" header="0.31496062992125984" footer="0.31496062992125984"/>
  <pageSetup scale="64"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rgb="FF92D050"/>
    <pageSetUpPr fitToPage="1"/>
  </sheetPr>
  <dimension ref="B1:F14"/>
  <sheetViews>
    <sheetView showGridLines="0" zoomScale="85" zoomScaleNormal="85" workbookViewId="0">
      <selection activeCell="B1" sqref="B1:F1"/>
    </sheetView>
  </sheetViews>
  <sheetFormatPr baseColWidth="10" defaultColWidth="11.5" defaultRowHeight="13" x14ac:dyDescent="0.15"/>
  <cols>
    <col min="1" max="1" width="1.6640625" customWidth="1"/>
    <col min="2" max="2" width="25.6640625" customWidth="1"/>
    <col min="3" max="3" width="34.1640625" customWidth="1"/>
    <col min="4" max="4" width="98.33203125" customWidth="1"/>
    <col min="5" max="5" width="24.83203125" customWidth="1"/>
    <col min="6" max="6" width="8.6640625" customWidth="1"/>
    <col min="7" max="7" width="1.6640625" customWidth="1"/>
  </cols>
  <sheetData>
    <row r="1" spans="2:6" ht="18" x14ac:dyDescent="0.15">
      <c r="B1" s="323" t="s">
        <v>176</v>
      </c>
      <c r="C1" s="323"/>
      <c r="D1" s="323"/>
      <c r="E1" s="323"/>
      <c r="F1" s="323"/>
    </row>
    <row r="4" spans="2:6" ht="28.25" customHeight="1" x14ac:dyDescent="0.15">
      <c r="B4" s="252" t="s">
        <v>16</v>
      </c>
      <c r="C4" s="252" t="s">
        <v>82</v>
      </c>
      <c r="D4" s="252" t="s">
        <v>42</v>
      </c>
      <c r="E4" s="252" t="s">
        <v>43</v>
      </c>
      <c r="F4" s="252" t="s">
        <v>44</v>
      </c>
    </row>
    <row r="5" spans="2:6" ht="79" customHeight="1" x14ac:dyDescent="0.15">
      <c r="B5" s="30" t="s">
        <v>45</v>
      </c>
      <c r="C5" s="244" t="s">
        <v>57</v>
      </c>
      <c r="D5" s="50" t="s">
        <v>83</v>
      </c>
      <c r="E5" s="52" t="s">
        <v>84</v>
      </c>
      <c r="F5" s="31">
        <f>'Actions étrangères (développés)'!F5+0.009</f>
        <v>7.5999999999999998E-2</v>
      </c>
    </row>
    <row r="6" spans="2:6" ht="66.5" customHeight="1" x14ac:dyDescent="0.15">
      <c r="B6" s="30" t="s">
        <v>49</v>
      </c>
      <c r="C6" s="249" t="s">
        <v>60</v>
      </c>
      <c r="D6" s="50" t="s">
        <v>83</v>
      </c>
      <c r="E6" s="185" t="s">
        <v>85</v>
      </c>
      <c r="F6" s="31">
        <f>(9/30*(3.6)+21/30*(4.2))/100+Inflation!F6+0.009</f>
        <v>7.0199999999999985E-2</v>
      </c>
    </row>
    <row r="7" spans="2:6" ht="66.5" customHeight="1" x14ac:dyDescent="0.15">
      <c r="B7" s="30" t="s">
        <v>204</v>
      </c>
      <c r="C7" s="248" t="str">
        <f>'Court terme'!C7</f>
        <v>Sondage annuel mené par l'Institut de planification financière et FP Canada</v>
      </c>
      <c r="D7" s="53" t="s">
        <v>205</v>
      </c>
      <c r="E7" s="116" t="s">
        <v>53</v>
      </c>
      <c r="F7" s="78">
        <f>'Sondage Institut FP Canada'!K15</f>
        <v>8.4500000000000006E-2</v>
      </c>
    </row>
    <row r="8" spans="2:6" ht="115.5" customHeight="1" x14ac:dyDescent="0.15">
      <c r="B8" s="30" t="s">
        <v>86</v>
      </c>
      <c r="C8" s="250" t="s">
        <v>73</v>
      </c>
      <c r="D8" s="58" t="s">
        <v>87</v>
      </c>
      <c r="E8" s="59" t="s">
        <v>210</v>
      </c>
      <c r="F8" s="41">
        <f>((1+'Données sur 50 ans'!Y73)/(1+'Données sur 50 ans'!AC73)*(1+Inflation!F9)-1)</f>
        <v>9.2830562750822132E-2</v>
      </c>
    </row>
    <row r="9" spans="2:6" ht="115.5" customHeight="1" x14ac:dyDescent="0.15">
      <c r="B9" s="30" t="s">
        <v>181</v>
      </c>
      <c r="C9" s="115"/>
      <c r="D9" s="53" t="s">
        <v>180</v>
      </c>
      <c r="E9" s="59"/>
      <c r="F9" s="41">
        <f>(1.094)*(1+'Résumé des taux'!J5)-1</f>
        <v>0.11697399999999991</v>
      </c>
    </row>
    <row r="10" spans="2:6" ht="48" customHeight="1" x14ac:dyDescent="0.15">
      <c r="B10" s="33" t="s">
        <v>17</v>
      </c>
      <c r="C10" s="328" t="s">
        <v>75</v>
      </c>
      <c r="D10" s="329"/>
      <c r="E10" s="330"/>
      <c r="F10" s="36">
        <f>AVERAGE(F5:F9)-0.005</f>
        <v>8.3100912550164413E-2</v>
      </c>
    </row>
    <row r="11" spans="2:6" ht="54.75" customHeight="1" x14ac:dyDescent="0.15">
      <c r="B11" s="332" t="s">
        <v>88</v>
      </c>
      <c r="C11" s="332"/>
      <c r="D11" s="332"/>
      <c r="E11" s="332"/>
      <c r="F11" s="332"/>
    </row>
    <row r="12" spans="2:6" ht="38.25" customHeight="1" x14ac:dyDescent="0.15">
      <c r="B12" s="331" t="s">
        <v>89</v>
      </c>
      <c r="C12" s="331"/>
      <c r="D12" s="331"/>
      <c r="E12" s="331"/>
      <c r="F12" s="331"/>
    </row>
    <row r="14" spans="2:6" ht="15" x14ac:dyDescent="0.2">
      <c r="B14" s="4"/>
      <c r="C14" s="4"/>
    </row>
  </sheetData>
  <sheetProtection algorithmName="SHA-512" hashValue="VupBAtdxO5qbV2I1bVjrbglQLtGkRZc3qITXKk5xTeS05sb1jrb/KgKlplmmP2JNVPYsXSQwwdHUPtRyByo7Lw==" saltValue="1kNS0KGvynLvNsdSazi1HA==" spinCount="100000" sheet="1" objects="1" scenarios="1"/>
  <mergeCells count="4">
    <mergeCell ref="C10:E10"/>
    <mergeCell ref="B1:F1"/>
    <mergeCell ref="B12:F12"/>
    <mergeCell ref="B11:F11"/>
  </mergeCells>
  <hyperlinks>
    <hyperlink ref="C7" location="'Sondage Institut FP Canada'!A1" display="'Sondage Institut FP Canada'!A1" xr:uid="{00000000-0004-0000-0A00-000002000000}"/>
    <hyperlink ref="C8" location="'Données sur 50 ans'!A1" display="'Données sur 50 ans'!A1" xr:uid="{00000000-0004-0000-0A00-000003000000}"/>
    <hyperlink ref="C5" r:id="rId1" location="tbl69" xr:uid="{62A96BED-8F0B-4418-99DF-C771007F134A}"/>
    <hyperlink ref="C6" r:id="rId2" display="Tableau 28 Taux de rendement réel selon la catégorie d’actif" xr:uid="{6BFB73B8-021A-A14E-92BC-9CFB890D82BE}"/>
  </hyperlinks>
  <pageMargins left="0.7" right="0.7" top="0.75" bottom="0.75" header="0.3" footer="0.3"/>
  <pageSetup scale="64"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rgb="FFFF0000"/>
  </sheetPr>
  <dimension ref="B3:E31"/>
  <sheetViews>
    <sheetView topLeftCell="A3" zoomScaleNormal="100" workbookViewId="0"/>
  </sheetViews>
  <sheetFormatPr baseColWidth="10" defaultColWidth="8.83203125" defaultRowHeight="13" x14ac:dyDescent="0.15"/>
  <cols>
    <col min="1" max="1" width="4.5" customWidth="1"/>
    <col min="2" max="2" width="53" customWidth="1"/>
  </cols>
  <sheetData>
    <row r="3" spans="2:5" ht="61.5" customHeight="1" x14ac:dyDescent="0.15">
      <c r="B3" s="34" t="s">
        <v>0</v>
      </c>
    </row>
    <row r="4" spans="2:5" ht="61.5" customHeight="1" x14ac:dyDescent="0.15">
      <c r="B4" s="34"/>
    </row>
    <row r="7" spans="2:5" ht="135" customHeight="1" x14ac:dyDescent="0.15">
      <c r="B7" s="278" t="s">
        <v>14</v>
      </c>
      <c r="C7" s="278"/>
      <c r="D7" s="278"/>
      <c r="E7" s="278"/>
    </row>
    <row r="8" spans="2:5" ht="16" x14ac:dyDescent="0.15">
      <c r="B8" s="71"/>
      <c r="C8" s="197"/>
      <c r="D8" s="197"/>
      <c r="E8" s="198"/>
    </row>
    <row r="9" spans="2:5" ht="16" x14ac:dyDescent="0.15">
      <c r="B9" s="71"/>
      <c r="C9" s="197"/>
      <c r="D9" s="197"/>
      <c r="E9" s="198"/>
    </row>
    <row r="10" spans="2:5" ht="16" x14ac:dyDescent="0.15">
      <c r="B10" s="71"/>
      <c r="C10" s="197"/>
      <c r="D10" s="197"/>
      <c r="E10" s="198"/>
    </row>
    <row r="11" spans="2:5" ht="16" x14ac:dyDescent="0.15">
      <c r="B11" s="71"/>
      <c r="C11" s="197"/>
      <c r="D11" s="197"/>
      <c r="E11" s="198"/>
    </row>
    <row r="12" spans="2:5" ht="23" x14ac:dyDescent="0.15">
      <c r="B12" s="72"/>
      <c r="C12" s="197"/>
      <c r="D12" s="197"/>
      <c r="E12" s="198"/>
    </row>
    <row r="13" spans="2:5" ht="23.25" customHeight="1" x14ac:dyDescent="0.15">
      <c r="B13" s="279" t="s">
        <v>161</v>
      </c>
      <c r="C13" s="279"/>
      <c r="D13" s="279"/>
      <c r="E13" s="279"/>
    </row>
    <row r="14" spans="2:5" ht="25.5" customHeight="1" x14ac:dyDescent="0.15">
      <c r="B14" s="279" t="s">
        <v>1</v>
      </c>
      <c r="C14" s="279"/>
      <c r="D14" s="279"/>
      <c r="E14" s="279"/>
    </row>
    <row r="15" spans="2:5" x14ac:dyDescent="0.15">
      <c r="B15" s="199"/>
      <c r="C15" s="197"/>
      <c r="D15" s="197"/>
      <c r="E15" s="198"/>
    </row>
    <row r="16" spans="2:5" x14ac:dyDescent="0.15">
      <c r="B16" s="199"/>
      <c r="C16" s="197"/>
      <c r="D16" s="197"/>
      <c r="E16" s="198"/>
    </row>
    <row r="17" spans="2:5" x14ac:dyDescent="0.15">
      <c r="B17" s="199"/>
      <c r="C17" s="197"/>
      <c r="D17" s="197"/>
      <c r="E17" s="198"/>
    </row>
    <row r="18" spans="2:5" x14ac:dyDescent="0.15">
      <c r="B18" s="199"/>
      <c r="C18" s="197"/>
      <c r="D18" s="197"/>
      <c r="E18" s="198"/>
    </row>
    <row r="19" spans="2:5" x14ac:dyDescent="0.15">
      <c r="B19" s="199"/>
      <c r="C19" s="197"/>
      <c r="D19" s="197"/>
      <c r="E19" s="198"/>
    </row>
    <row r="20" spans="2:5" x14ac:dyDescent="0.15">
      <c r="B20" s="199"/>
      <c r="C20" s="197"/>
      <c r="D20" s="197"/>
      <c r="E20" s="198"/>
    </row>
    <row r="21" spans="2:5" ht="18" x14ac:dyDescent="0.15">
      <c r="B21" s="73"/>
      <c r="C21" s="197"/>
      <c r="D21" s="197"/>
      <c r="E21" s="198"/>
    </row>
    <row r="22" spans="2:5" ht="20" x14ac:dyDescent="0.15">
      <c r="B22" s="280"/>
      <c r="C22" s="280"/>
      <c r="D22" s="280"/>
      <c r="E22" s="280"/>
    </row>
    <row r="23" spans="2:5" ht="20" x14ac:dyDescent="0.15">
      <c r="B23" s="280"/>
      <c r="C23" s="280"/>
      <c r="D23" s="280"/>
      <c r="E23" s="280"/>
    </row>
    <row r="24" spans="2:5" ht="20" x14ac:dyDescent="0.15">
      <c r="B24" s="280"/>
      <c r="C24" s="280"/>
      <c r="D24" s="280"/>
      <c r="E24" s="280"/>
    </row>
    <row r="25" spans="2:5" ht="20" x14ac:dyDescent="0.15">
      <c r="B25" s="280"/>
      <c r="C25" s="280"/>
      <c r="D25" s="280"/>
      <c r="E25" s="280"/>
    </row>
    <row r="26" spans="2:5" ht="20" x14ac:dyDescent="0.15">
      <c r="B26" s="280"/>
      <c r="C26" s="280"/>
      <c r="D26" s="280"/>
      <c r="E26" s="280"/>
    </row>
    <row r="27" spans="2:5" x14ac:dyDescent="0.15">
      <c r="B27" s="74"/>
      <c r="C27" s="197"/>
      <c r="D27" s="197"/>
      <c r="E27" s="198"/>
    </row>
    <row r="28" spans="2:5" x14ac:dyDescent="0.15">
      <c r="B28" s="74"/>
      <c r="C28" s="197"/>
      <c r="D28" s="197"/>
      <c r="E28" s="198"/>
    </row>
    <row r="29" spans="2:5" ht="16" x14ac:dyDescent="0.15">
      <c r="B29" s="75"/>
      <c r="C29" s="197"/>
      <c r="D29" s="197"/>
      <c r="E29" s="198"/>
    </row>
    <row r="30" spans="2:5" x14ac:dyDescent="0.15">
      <c r="B30" s="277" t="s">
        <v>199</v>
      </c>
      <c r="C30" s="277"/>
      <c r="D30" s="277"/>
      <c r="E30" s="277"/>
    </row>
    <row r="31" spans="2:5" x14ac:dyDescent="0.15">
      <c r="B31" s="277" t="s">
        <v>200</v>
      </c>
      <c r="C31" s="277"/>
      <c r="D31" s="277"/>
      <c r="E31" s="277"/>
    </row>
  </sheetData>
  <sheetProtection algorithmName="SHA-512" hashValue="A8gyDr3V2OALNB76tyfVIlYXnYyS8Get4dbjCTfJgYyxRJ7wWF/VcqPqufwmGAosMAjHZbImfN/OqW3GeyY0BA==" saltValue="W5O1ITYHSSZJLEw54gN+lw==" spinCount="100000" sheet="1" objects="1" scenarios="1"/>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rgb="FFFF0000"/>
    <pageSetUpPr fitToPage="1"/>
  </sheetPr>
  <dimension ref="A1:T12"/>
  <sheetViews>
    <sheetView showGridLines="0" zoomScaleNormal="100" workbookViewId="0">
      <selection sqref="A1:T1"/>
    </sheetView>
  </sheetViews>
  <sheetFormatPr baseColWidth="10" defaultColWidth="8.83203125" defaultRowHeight="13" x14ac:dyDescent="0.15"/>
  <cols>
    <col min="1" max="3" width="8.83203125" style="7"/>
    <col min="4" max="4" width="12.33203125" style="7" customWidth="1"/>
    <col min="5" max="12" width="8.6640625" style="7" customWidth="1"/>
    <col min="13" max="20" width="10.6640625" style="7" customWidth="1"/>
    <col min="21" max="16384" width="8.83203125" style="7"/>
  </cols>
  <sheetData>
    <row r="1" spans="1:20" ht="18" x14ac:dyDescent="0.15">
      <c r="A1" s="282" t="s">
        <v>90</v>
      </c>
      <c r="B1" s="282"/>
      <c r="C1" s="282"/>
      <c r="D1" s="282"/>
      <c r="E1" s="282"/>
      <c r="F1" s="282"/>
      <c r="G1" s="282"/>
      <c r="H1" s="282"/>
      <c r="I1" s="282"/>
      <c r="J1" s="282"/>
      <c r="K1" s="282"/>
      <c r="L1" s="282"/>
      <c r="M1" s="282"/>
      <c r="N1" s="282"/>
      <c r="O1" s="282"/>
      <c r="P1" s="282"/>
      <c r="Q1" s="282"/>
      <c r="R1" s="282"/>
      <c r="S1" s="282"/>
      <c r="T1" s="282"/>
    </row>
    <row r="2" spans="1:20" ht="18" x14ac:dyDescent="0.15">
      <c r="A2" s="44"/>
      <c r="B2" s="44"/>
      <c r="C2" s="44"/>
      <c r="D2" s="44"/>
      <c r="E2" s="44"/>
      <c r="F2" s="44"/>
      <c r="G2" s="44"/>
      <c r="H2" s="44"/>
      <c r="I2" s="44"/>
      <c r="J2" s="44"/>
      <c r="K2" s="44"/>
      <c r="L2" s="44"/>
      <c r="M2" s="44"/>
      <c r="N2" s="44"/>
      <c r="O2" s="44"/>
      <c r="P2" s="44"/>
      <c r="Q2" s="44"/>
      <c r="R2" s="44"/>
      <c r="S2" s="44"/>
      <c r="T2" s="44"/>
    </row>
    <row r="3" spans="1:20" x14ac:dyDescent="0.15">
      <c r="M3" s="6"/>
      <c r="N3" s="6"/>
      <c r="O3" s="6"/>
      <c r="P3" s="6"/>
      <c r="Q3" s="6"/>
      <c r="R3" s="6"/>
    </row>
    <row r="4" spans="1:20" ht="15" customHeight="1" x14ac:dyDescent="0.15">
      <c r="A4" s="45"/>
      <c r="B4" s="45"/>
      <c r="C4" s="45"/>
      <c r="D4" s="45"/>
      <c r="E4" s="242">
        <v>2024</v>
      </c>
      <c r="F4" s="242">
        <v>2023</v>
      </c>
      <c r="G4" s="242">
        <v>2022</v>
      </c>
      <c r="H4" s="242">
        <v>2021</v>
      </c>
      <c r="I4" s="242">
        <v>2020</v>
      </c>
      <c r="J4" s="242">
        <v>2019</v>
      </c>
      <c r="K4" s="242">
        <v>2018</v>
      </c>
      <c r="L4" s="242">
        <v>2017</v>
      </c>
      <c r="M4" s="242">
        <v>2016</v>
      </c>
      <c r="N4" s="242">
        <v>2015</v>
      </c>
      <c r="O4" s="242">
        <v>2014</v>
      </c>
      <c r="P4" s="242">
        <v>2013</v>
      </c>
      <c r="Q4" s="242">
        <v>2012</v>
      </c>
      <c r="R4" s="242">
        <v>2011</v>
      </c>
      <c r="S4" s="242">
        <v>2010</v>
      </c>
      <c r="T4" s="242">
        <v>2009</v>
      </c>
    </row>
    <row r="5" spans="1:20" ht="20.25" customHeight="1" x14ac:dyDescent="0.15">
      <c r="A5" s="342" t="s">
        <v>24</v>
      </c>
      <c r="B5" s="342"/>
      <c r="C5" s="342"/>
      <c r="D5" s="342"/>
      <c r="E5" s="101">
        <v>2.0999999999999998E-2</v>
      </c>
      <c r="F5" s="101">
        <v>2.0999999999999998E-2</v>
      </c>
      <c r="G5" s="101">
        <v>2.0999999999999998E-2</v>
      </c>
      <c r="H5" s="101">
        <v>0.02</v>
      </c>
      <c r="I5" s="101">
        <v>0.02</v>
      </c>
      <c r="J5" s="101">
        <v>2.1000000000000001E-2</v>
      </c>
      <c r="K5" s="101">
        <v>0.02</v>
      </c>
      <c r="L5" s="46">
        <v>0.02</v>
      </c>
      <c r="M5" s="46">
        <v>2.1000000000000001E-2</v>
      </c>
      <c r="N5" s="46">
        <v>0.02</v>
      </c>
      <c r="O5" s="46">
        <v>0.02</v>
      </c>
      <c r="P5" s="46">
        <v>2.2499999999999999E-2</v>
      </c>
      <c r="Q5" s="46">
        <v>2.2499999999999999E-2</v>
      </c>
      <c r="R5" s="46">
        <v>2.2499999999999999E-2</v>
      </c>
      <c r="S5" s="47">
        <v>2.2499999999999999E-2</v>
      </c>
      <c r="T5" s="47">
        <v>2.2499999999999999E-2</v>
      </c>
    </row>
    <row r="6" spans="1:20" ht="20.25" customHeight="1" x14ac:dyDescent="0.15">
      <c r="A6" s="342" t="s">
        <v>91</v>
      </c>
      <c r="B6" s="342"/>
      <c r="C6" s="342"/>
      <c r="D6" s="342"/>
      <c r="E6" s="101">
        <v>2.4E-2</v>
      </c>
      <c r="F6" s="101">
        <v>2.3E-2</v>
      </c>
      <c r="G6" s="101">
        <v>2.3E-2</v>
      </c>
      <c r="H6" s="101">
        <v>2.3E-2</v>
      </c>
      <c r="I6" s="101">
        <v>2.4E-2</v>
      </c>
      <c r="J6" s="101">
        <v>0.03</v>
      </c>
      <c r="K6" s="101">
        <v>2.8999999999999998E-2</v>
      </c>
      <c r="L6" s="46">
        <v>2.9000000000000001E-2</v>
      </c>
      <c r="M6" s="46">
        <v>0.03</v>
      </c>
      <c r="N6" s="46">
        <v>2.9000000000000001E-2</v>
      </c>
      <c r="O6" s="46">
        <v>0.03</v>
      </c>
      <c r="P6" s="46">
        <v>3.2500000000000001E-2</v>
      </c>
      <c r="Q6" s="46">
        <v>3.2500000000000001E-2</v>
      </c>
      <c r="R6" s="46">
        <v>3.5000000000000003E-2</v>
      </c>
      <c r="S6" s="47">
        <v>3.7499999999999999E-2</v>
      </c>
      <c r="T6" s="47">
        <v>3.7499999999999999E-2</v>
      </c>
    </row>
    <row r="7" spans="1:20" ht="20.25" customHeight="1" x14ac:dyDescent="0.15">
      <c r="A7" s="342" t="s">
        <v>92</v>
      </c>
      <c r="B7" s="342"/>
      <c r="C7" s="342"/>
      <c r="D7" s="342"/>
      <c r="E7" s="101">
        <v>3.4000000000000002E-2</v>
      </c>
      <c r="F7" s="101">
        <v>3.2000000000000001E-2</v>
      </c>
      <c r="G7" s="101">
        <v>2.8000000000000004E-2</v>
      </c>
      <c r="H7" s="101">
        <v>2.7000000000000003E-2</v>
      </c>
      <c r="I7" s="101">
        <v>2.9000000000000001E-2</v>
      </c>
      <c r="J7" s="101">
        <v>3.9E-2</v>
      </c>
      <c r="K7" s="101">
        <v>3.9E-2</v>
      </c>
      <c r="L7" s="46">
        <v>3.9E-2</v>
      </c>
      <c r="M7" s="46">
        <v>0.04</v>
      </c>
      <c r="N7" s="46">
        <v>3.9E-2</v>
      </c>
      <c r="O7" s="46">
        <v>0.04</v>
      </c>
      <c r="P7" s="46">
        <v>4.2500000000000003E-2</v>
      </c>
      <c r="Q7" s="46">
        <v>4.4999999999999998E-2</v>
      </c>
      <c r="R7" s="46">
        <v>4.7500000000000001E-2</v>
      </c>
      <c r="S7" s="47">
        <v>0.05</v>
      </c>
      <c r="T7" s="47">
        <v>4.7500000000000001E-2</v>
      </c>
    </row>
    <row r="8" spans="1:20" ht="20.25" customHeight="1" x14ac:dyDescent="0.15">
      <c r="A8" s="342" t="s">
        <v>30</v>
      </c>
      <c r="B8" s="342"/>
      <c r="C8" s="342"/>
      <c r="D8" s="342"/>
      <c r="E8" s="101">
        <v>6.4000000000000001E-2</v>
      </c>
      <c r="F8" s="101">
        <v>6.2E-2</v>
      </c>
      <c r="G8" s="101">
        <v>6.3E-2</v>
      </c>
      <c r="H8" s="101">
        <v>6.2E-2</v>
      </c>
      <c r="I8" s="101">
        <v>6.0999999999999999E-2</v>
      </c>
      <c r="J8" s="101">
        <v>6.0999999999999999E-2</v>
      </c>
      <c r="K8" s="101">
        <v>6.4000000000000001E-2</v>
      </c>
      <c r="L8" s="46">
        <v>6.5000000000000002E-2</v>
      </c>
      <c r="M8" s="46">
        <v>6.4000000000000001E-2</v>
      </c>
      <c r="N8" s="46">
        <v>6.3E-2</v>
      </c>
      <c r="O8" s="46">
        <v>6.5000000000000002E-2</v>
      </c>
      <c r="P8" s="46">
        <v>7.0000000000000007E-2</v>
      </c>
      <c r="Q8" s="46">
        <v>7.0000000000000007E-2</v>
      </c>
      <c r="R8" s="46">
        <v>7.0000000000000007E-2</v>
      </c>
      <c r="S8" s="47">
        <v>7.2499999999999995E-2</v>
      </c>
      <c r="T8" s="47">
        <v>7.2499999999999995E-2</v>
      </c>
    </row>
    <row r="9" spans="1:20" ht="20.25" customHeight="1" x14ac:dyDescent="0.15">
      <c r="A9" s="343" t="s">
        <v>93</v>
      </c>
      <c r="B9" s="344"/>
      <c r="C9" s="344"/>
      <c r="D9" s="345"/>
      <c r="E9" s="101">
        <v>6.5000000000000002E-2</v>
      </c>
      <c r="F9" s="101">
        <v>6.5000000000000002E-2</v>
      </c>
      <c r="G9" s="101">
        <v>6.6000000000000003E-2</v>
      </c>
      <c r="H9" s="101">
        <v>6.6000000000000003E-2</v>
      </c>
      <c r="I9" s="101">
        <v>6.4000000000000001E-2</v>
      </c>
      <c r="J9" s="101">
        <v>6.4000000000000001E-2</v>
      </c>
      <c r="K9" s="101">
        <v>6.7000000000000004E-2</v>
      </c>
      <c r="L9" s="48">
        <v>6.7000000000000004E-2</v>
      </c>
      <c r="M9" s="48">
        <v>6.8000000000000005E-2</v>
      </c>
      <c r="N9" s="336" t="s">
        <v>94</v>
      </c>
      <c r="O9" s="337"/>
      <c r="P9" s="337"/>
      <c r="Q9" s="337"/>
      <c r="R9" s="337"/>
      <c r="S9" s="337"/>
      <c r="T9" s="338"/>
    </row>
    <row r="10" spans="1:20" ht="20.25" customHeight="1" x14ac:dyDescent="0.15">
      <c r="A10" s="342" t="s">
        <v>32</v>
      </c>
      <c r="B10" s="342"/>
      <c r="C10" s="342"/>
      <c r="D10" s="342"/>
      <c r="E10" s="101">
        <v>8.299999999999999E-2</v>
      </c>
      <c r="F10" s="101">
        <v>7.3999999999999996E-2</v>
      </c>
      <c r="G10" s="101">
        <v>7.6999999999999999E-2</v>
      </c>
      <c r="H10" s="101">
        <v>7.8E-2</v>
      </c>
      <c r="I10" s="101">
        <v>7.0999999999999994E-2</v>
      </c>
      <c r="J10" s="101">
        <v>7.1999999999999995E-2</v>
      </c>
      <c r="K10" s="101">
        <v>7.3999999999999996E-2</v>
      </c>
      <c r="L10" s="48">
        <v>7.4999999999999997E-2</v>
      </c>
      <c r="M10" s="48">
        <v>7.6999999999999999E-2</v>
      </c>
      <c r="N10" s="339"/>
      <c r="O10" s="340"/>
      <c r="P10" s="340"/>
      <c r="Q10" s="340"/>
      <c r="R10" s="340"/>
      <c r="S10" s="340"/>
      <c r="T10" s="341"/>
    </row>
    <row r="11" spans="1:20" ht="20.25" customHeight="1" x14ac:dyDescent="0.15">
      <c r="A11" s="342" t="s">
        <v>33</v>
      </c>
      <c r="B11" s="342"/>
      <c r="C11" s="342"/>
      <c r="D11" s="342"/>
      <c r="E11" s="101">
        <v>4.3999999999999997E-2</v>
      </c>
      <c r="F11" s="101">
        <v>4.2999999999999997E-2</v>
      </c>
      <c r="G11" s="101">
        <v>4.2999999999999997E-2</v>
      </c>
      <c r="H11" s="101">
        <v>4.2999999999999997E-2</v>
      </c>
      <c r="I11" s="101">
        <v>4.3999999999999997E-2</v>
      </c>
      <c r="J11" s="101">
        <v>0.05</v>
      </c>
      <c r="K11" s="101">
        <v>4.9000000000000002E-2</v>
      </c>
      <c r="L11" s="46">
        <v>4.9000000000000002E-2</v>
      </c>
      <c r="M11" s="46">
        <v>0.05</v>
      </c>
      <c r="N11" s="46">
        <v>4.9000000000000002E-2</v>
      </c>
      <c r="O11" s="46">
        <v>0.05</v>
      </c>
      <c r="P11" s="46">
        <v>5.2499999999999998E-2</v>
      </c>
      <c r="Q11" s="46">
        <v>5.2499999999999998E-2</v>
      </c>
      <c r="R11" s="46">
        <v>5.5E-2</v>
      </c>
      <c r="S11" s="46">
        <v>5.7500000000000002E-2</v>
      </c>
      <c r="T11" s="46">
        <v>5.7500000000000002E-2</v>
      </c>
    </row>
    <row r="12" spans="1:20" ht="20.25" customHeight="1" x14ac:dyDescent="0.15">
      <c r="A12" s="342" t="s">
        <v>95</v>
      </c>
      <c r="B12" s="342"/>
      <c r="C12" s="342"/>
      <c r="D12" s="342"/>
      <c r="E12" s="101">
        <v>3.1E-2</v>
      </c>
      <c r="F12" s="101">
        <v>3.1E-2</v>
      </c>
      <c r="G12" s="101">
        <v>3.1E-2</v>
      </c>
      <c r="H12" s="101">
        <v>0.03</v>
      </c>
      <c r="I12" s="101">
        <v>0.03</v>
      </c>
      <c r="J12" s="101">
        <v>3.1E-2</v>
      </c>
      <c r="K12" s="101">
        <v>0.03</v>
      </c>
      <c r="L12" s="46">
        <v>0.03</v>
      </c>
      <c r="M12" s="46">
        <v>3.1E-2</v>
      </c>
      <c r="N12" s="46">
        <v>0.03</v>
      </c>
      <c r="O12" s="333" t="s">
        <v>96</v>
      </c>
      <c r="P12" s="334"/>
      <c r="Q12" s="334"/>
      <c r="R12" s="334"/>
      <c r="S12" s="334"/>
      <c r="T12" s="335"/>
    </row>
  </sheetData>
  <sheetProtection algorithmName="SHA-512" hashValue="j3NuS9D4n90OmtoRlf4uFQfSb2IPZO3+I5fLyztO0Rl4ohNv4aWacOKkKANsrkiM1cLMxU5CKaaI/6kPYyQe7w==" saltValue="qmqOu/3/cyZZHB8oFlfJPQ==" spinCount="100000" sheet="1" objects="1" scenarios="1"/>
  <mergeCells count="11">
    <mergeCell ref="A1:T1"/>
    <mergeCell ref="O12:T12"/>
    <mergeCell ref="N9:T10"/>
    <mergeCell ref="A11:D11"/>
    <mergeCell ref="A12:D12"/>
    <mergeCell ref="A9:D9"/>
    <mergeCell ref="A10:D10"/>
    <mergeCell ref="A7:D7"/>
    <mergeCell ref="A8:D8"/>
    <mergeCell ref="A5:D5"/>
    <mergeCell ref="A6: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6">
    <tabColor rgb="FFFF0000"/>
    <pageSetUpPr fitToPage="1"/>
  </sheetPr>
  <dimension ref="D1:AI40"/>
  <sheetViews>
    <sheetView showGridLines="0" zoomScale="110" zoomScaleNormal="110" workbookViewId="0"/>
  </sheetViews>
  <sheetFormatPr baseColWidth="10" defaultColWidth="11.5" defaultRowHeight="13" x14ac:dyDescent="0.15"/>
  <cols>
    <col min="1" max="1" width="3.1640625" style="100" customWidth="1"/>
    <col min="2" max="2" width="4.1640625" style="100" customWidth="1"/>
    <col min="3" max="3" width="3" style="100" customWidth="1"/>
    <col min="4" max="4" width="11.5" style="100"/>
    <col min="5" max="11" width="25.33203125" style="100" customWidth="1"/>
    <col min="12" max="16384" width="11.5" style="100"/>
  </cols>
  <sheetData>
    <row r="1" spans="4:35" ht="18" x14ac:dyDescent="0.2">
      <c r="D1" s="346"/>
      <c r="E1" s="346"/>
      <c r="F1" s="346"/>
      <c r="G1" s="346"/>
      <c r="H1" s="346"/>
      <c r="I1" s="346"/>
      <c r="J1" s="346"/>
      <c r="K1" s="346"/>
      <c r="L1" s="346"/>
      <c r="M1" s="346"/>
    </row>
    <row r="3" spans="4:35" x14ac:dyDescent="0.15">
      <c r="E3" s="294" t="s">
        <v>194</v>
      </c>
      <c r="F3" s="294"/>
      <c r="G3" s="294"/>
      <c r="H3" s="294"/>
      <c r="I3" s="294"/>
      <c r="J3" s="294"/>
      <c r="K3" s="294"/>
    </row>
    <row r="4" spans="4:35" ht="12.75" customHeight="1" x14ac:dyDescent="0.15">
      <c r="E4" s="294"/>
      <c r="F4" s="294"/>
      <c r="G4" s="294"/>
      <c r="H4" s="294"/>
      <c r="I4" s="294"/>
      <c r="J4" s="294"/>
      <c r="K4" s="294"/>
      <c r="L4" s="200"/>
      <c r="M4" s="200"/>
      <c r="N4" s="200"/>
      <c r="O4" s="200"/>
      <c r="P4" s="200"/>
      <c r="Q4" s="200"/>
      <c r="R4" s="200"/>
      <c r="S4" s="200"/>
      <c r="T4" s="200"/>
      <c r="U4" s="200"/>
      <c r="V4" s="200"/>
      <c r="W4" s="200"/>
      <c r="X4" s="200"/>
      <c r="Y4" s="200"/>
      <c r="Z4" s="200"/>
      <c r="AA4" s="200"/>
      <c r="AB4" s="200"/>
      <c r="AC4" s="200"/>
      <c r="AD4" s="200"/>
      <c r="AE4" s="200"/>
      <c r="AF4" s="200"/>
      <c r="AG4" s="200"/>
      <c r="AH4" s="200"/>
      <c r="AI4" s="200"/>
    </row>
    <row r="9" spans="4:35" ht="45" customHeight="1" x14ac:dyDescent="0.15">
      <c r="E9" s="254" t="s">
        <v>137</v>
      </c>
      <c r="F9" s="254" t="s">
        <v>138</v>
      </c>
      <c r="G9" s="254" t="s">
        <v>139</v>
      </c>
      <c r="H9" s="254" t="s">
        <v>140</v>
      </c>
      <c r="I9" s="254" t="s">
        <v>141</v>
      </c>
      <c r="J9" s="254" t="s">
        <v>142</v>
      </c>
      <c r="K9" s="254" t="s">
        <v>143</v>
      </c>
    </row>
    <row r="10" spans="4:35" ht="30" customHeight="1" x14ac:dyDescent="0.15">
      <c r="D10" s="111">
        <v>2018</v>
      </c>
      <c r="E10" s="112">
        <v>2.0899999999999998E-2</v>
      </c>
      <c r="F10" s="112">
        <v>2.3099999999999999E-2</v>
      </c>
      <c r="G10" s="112">
        <v>3.3599999999999998E-2</v>
      </c>
      <c r="H10" s="112">
        <v>6.25E-2</v>
      </c>
      <c r="I10" s="112">
        <v>6.13E-2</v>
      </c>
      <c r="J10" s="112">
        <v>6.1899999999999997E-2</v>
      </c>
      <c r="K10" s="112">
        <v>7.9100000000000004E-2</v>
      </c>
    </row>
    <row r="11" spans="4:35" ht="30" customHeight="1" x14ac:dyDescent="0.15">
      <c r="D11" s="136">
        <v>2019</v>
      </c>
      <c r="E11" s="137">
        <v>2.1100000000000001E-2</v>
      </c>
      <c r="F11" s="137">
        <v>2.12E-2</v>
      </c>
      <c r="G11" s="137">
        <v>3.15E-2</v>
      </c>
      <c r="H11" s="137">
        <v>6.0499999999999998E-2</v>
      </c>
      <c r="I11" s="137">
        <v>6.1499999999999999E-2</v>
      </c>
      <c r="J11" s="137">
        <v>6.3399999999999998E-2</v>
      </c>
      <c r="K11" s="137">
        <v>8.0199999999999994E-2</v>
      </c>
    </row>
    <row r="12" spans="4:35" ht="30" customHeight="1" x14ac:dyDescent="0.15">
      <c r="D12" s="136" t="s">
        <v>144</v>
      </c>
      <c r="E12" s="156">
        <v>2.0220000000000002E-2</v>
      </c>
      <c r="F12" s="156">
        <v>1.686E-2</v>
      </c>
      <c r="G12" s="156">
        <v>2.4500000000000001E-2</v>
      </c>
      <c r="H12" s="156">
        <v>6.4620000000000011E-2</v>
      </c>
      <c r="I12" s="156">
        <v>6.3840000000000008E-2</v>
      </c>
      <c r="J12" s="156">
        <v>6.7819999999999991E-2</v>
      </c>
      <c r="K12" s="156">
        <v>8.5480000000000014E-2</v>
      </c>
    </row>
    <row r="13" spans="4:35" ht="30" customHeight="1" x14ac:dyDescent="0.15">
      <c r="D13" s="136" t="s">
        <v>145</v>
      </c>
      <c r="E13" s="156">
        <v>2.4774999999999998E-2</v>
      </c>
      <c r="F13" s="156">
        <v>1.7875000000000002E-2</v>
      </c>
      <c r="G13" s="156">
        <v>2.5925000000000004E-2</v>
      </c>
      <c r="H13" s="156">
        <v>6.5975000000000006E-2</v>
      </c>
      <c r="I13" s="156">
        <v>6.1874999999999999E-2</v>
      </c>
      <c r="J13" s="156">
        <v>6.8375000000000005E-2</v>
      </c>
      <c r="K13" s="156">
        <v>8.48E-2</v>
      </c>
    </row>
    <row r="14" spans="4:35" ht="30" customHeight="1" x14ac:dyDescent="0.15">
      <c r="D14" s="136">
        <v>2022</v>
      </c>
      <c r="E14" s="156">
        <v>2.3400000000000001E-2</v>
      </c>
      <c r="F14" s="156">
        <v>2.4299999999999999E-2</v>
      </c>
      <c r="G14" s="156">
        <v>3.6299999999999999E-2</v>
      </c>
      <c r="H14" s="156">
        <v>6.8400000000000002E-2</v>
      </c>
      <c r="I14" s="156">
        <v>7.2499999999999995E-2</v>
      </c>
      <c r="J14" s="156">
        <v>7.0000000000000007E-2</v>
      </c>
      <c r="K14" s="156">
        <v>7.8100000000000003E-2</v>
      </c>
    </row>
    <row r="15" spans="4:35" ht="30" customHeight="1" x14ac:dyDescent="0.15">
      <c r="D15" s="136">
        <v>2023</v>
      </c>
      <c r="E15" s="156">
        <v>2.18E-2</v>
      </c>
      <c r="F15" s="156">
        <v>2.8400000000000002E-2</v>
      </c>
      <c r="G15" s="156">
        <v>3.7900000000000003E-2</v>
      </c>
      <c r="H15" s="156">
        <v>7.2099999999999997E-2</v>
      </c>
      <c r="I15" s="156">
        <v>6.7599999999999993E-2</v>
      </c>
      <c r="J15" s="156">
        <v>7.2300000000000003E-2</v>
      </c>
      <c r="K15" s="156">
        <v>8.4500000000000006E-2</v>
      </c>
    </row>
    <row r="16" spans="4:35" x14ac:dyDescent="0.15">
      <c r="D16" s="100" t="s">
        <v>195</v>
      </c>
    </row>
    <row r="17" spans="4:4" x14ac:dyDescent="0.15">
      <c r="D17" s="100" t="s">
        <v>146</v>
      </c>
    </row>
    <row r="19" spans="4:4" x14ac:dyDescent="0.15">
      <c r="D19" s="100" t="s">
        <v>196</v>
      </c>
    </row>
    <row r="20" spans="4:4" x14ac:dyDescent="0.15">
      <c r="D20" s="100" t="s">
        <v>147</v>
      </c>
    </row>
    <row r="40" spans="4:13" x14ac:dyDescent="0.15">
      <c r="D40" s="347"/>
      <c r="E40" s="347"/>
      <c r="F40" s="347"/>
      <c r="G40" s="347"/>
      <c r="H40" s="347"/>
      <c r="I40" s="347"/>
      <c r="J40" s="347"/>
      <c r="K40" s="347"/>
      <c r="L40" s="347"/>
      <c r="M40" s="347"/>
    </row>
  </sheetData>
  <sheetProtection algorithmName="SHA-512" hashValue="KqreyWv84CPODhpZYBJSe+r3j9Np1zQ2WNK+ZEI+vRTrfcPHyF71lmaq5l2jx+CpXKi0rz9sDpZbnsK08yjChg==" saltValue="kkz3uWu8LLD1OD+yTBUluQ==" spinCount="100000" sheet="1" objects="1" scenarios="1"/>
  <mergeCells count="3">
    <mergeCell ref="D1:M1"/>
    <mergeCell ref="D40:M40"/>
    <mergeCell ref="E3:K4"/>
  </mergeCells>
  <printOptions horizontalCentered="1"/>
  <pageMargins left="0.70866141732283472" right="0.70866141732283472" top="0.74803149606299213" bottom="0.74803149606299213" header="0.31496062992125984" footer="0.31496062992125984"/>
  <pageSetup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309FE-EB7F-4DD7-A672-C6D6C6FE523D}">
  <sheetPr>
    <tabColor rgb="FFFF0000"/>
  </sheetPr>
  <dimension ref="C2:J2"/>
  <sheetViews>
    <sheetView zoomScale="120" zoomScaleNormal="120" workbookViewId="0">
      <selection activeCell="M17" sqref="M17"/>
    </sheetView>
  </sheetViews>
  <sheetFormatPr baseColWidth="10" defaultColWidth="9.1640625" defaultRowHeight="13" x14ac:dyDescent="0.15"/>
  <sheetData>
    <row r="2" spans="3:10" ht="18" x14ac:dyDescent="0.2">
      <c r="C2" s="348" t="s">
        <v>225</v>
      </c>
      <c r="D2" s="348"/>
      <c r="E2" s="348"/>
      <c r="F2" s="348"/>
      <c r="G2" s="348"/>
      <c r="H2" s="348"/>
      <c r="I2" s="348"/>
      <c r="J2" s="348"/>
    </row>
  </sheetData>
  <sheetProtection algorithmName="SHA-512" hashValue="x6EsPjj8b5a+M0rJcAcHE71RXaP/WiScM7qufn4NgHcEaCb9PZDniYGQ3u07ywEh4Admlz17wAuSIOQsM7dwTw==" saltValue="MUJjwEcTvQ5xYyuxf/EuBw==" spinCount="100000" sheet="1" objects="1" scenarios="1"/>
  <mergeCells count="1">
    <mergeCell ref="C2:J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9FC00-09FE-4373-81D4-B26FEC1C993D}">
  <sheetPr>
    <tabColor rgb="FFFF0000"/>
  </sheetPr>
  <dimension ref="D3:O3"/>
  <sheetViews>
    <sheetView zoomScaleNormal="100" workbookViewId="0">
      <selection activeCell="A2" sqref="A2"/>
    </sheetView>
  </sheetViews>
  <sheetFormatPr baseColWidth="10" defaultColWidth="11.5" defaultRowHeight="13" x14ac:dyDescent="0.15"/>
  <sheetData>
    <row r="3" spans="4:15" ht="19" x14ac:dyDescent="0.25">
      <c r="D3" s="349" t="s">
        <v>148</v>
      </c>
      <c r="E3" s="349"/>
      <c r="F3" s="349"/>
      <c r="G3" s="349"/>
      <c r="H3" s="349"/>
      <c r="I3" s="349"/>
      <c r="J3" s="349"/>
      <c r="K3" s="349"/>
      <c r="L3" s="349"/>
      <c r="M3" s="349"/>
      <c r="N3" s="349"/>
      <c r="O3" s="349"/>
    </row>
  </sheetData>
  <sheetProtection algorithmName="SHA-512" hashValue="5BJV0e62V/sL+9ESBCqCb9D3OKDPKQpHLn0u5aDMNECmBpFR3lpp1VBlcHP9z8xb1tIx8nsMLhm7CypKj1jYug==" saltValue="x3qa1noiHjt+K7C30aZLtQ==" spinCount="100000" sheet="1" objects="1" scenarios="1"/>
  <mergeCells count="1">
    <mergeCell ref="D3:O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FF0000"/>
    <pageSetUpPr fitToPage="1"/>
  </sheetPr>
  <dimension ref="B1:AO121"/>
  <sheetViews>
    <sheetView showGridLines="0" zoomScale="112" zoomScaleNormal="112" workbookViewId="0">
      <selection activeCell="AA71" sqref="AA71"/>
    </sheetView>
  </sheetViews>
  <sheetFormatPr baseColWidth="10" defaultColWidth="11.5" defaultRowHeight="13" x14ac:dyDescent="0.15"/>
  <cols>
    <col min="1" max="1" width="1.6640625" style="7" customWidth="1"/>
    <col min="2" max="2" width="1.6640625" style="7" hidden="1" customWidth="1"/>
    <col min="3" max="3" width="23.5" style="6" customWidth="1"/>
    <col min="4" max="4" width="1.6640625" style="7" customWidth="1"/>
    <col min="5" max="5" width="16.33203125" style="6" customWidth="1"/>
    <col min="6" max="6" width="1.6640625" style="6" customWidth="1"/>
    <col min="7" max="7" width="16.33203125" style="6" customWidth="1"/>
    <col min="8" max="8" width="1.6640625" style="6" customWidth="1"/>
    <col min="9" max="9" width="16.33203125" style="6" customWidth="1"/>
    <col min="10" max="10" width="1.6640625" style="6" customWidth="1"/>
    <col min="11" max="11" width="16.33203125" style="6" customWidth="1"/>
    <col min="12" max="12" width="1.6640625" style="6" customWidth="1"/>
    <col min="13" max="13" width="16.33203125" style="6" customWidth="1"/>
    <col min="14" max="14" width="1.6640625" style="6" customWidth="1"/>
    <col min="15" max="15" width="16.33203125" style="6" customWidth="1"/>
    <col min="16" max="16" width="1.6640625" style="88" customWidth="1"/>
    <col min="17" max="17" width="16.33203125" style="88" customWidth="1"/>
    <col min="18" max="18" width="1.6640625" style="88" customWidth="1"/>
    <col min="19" max="19" width="16.33203125" style="88" customWidth="1"/>
    <col min="20" max="20" width="1.6640625" style="88" customWidth="1"/>
    <col min="21" max="21" width="16.33203125" style="87" customWidth="1"/>
    <col min="22" max="22" width="1.6640625" style="88" customWidth="1"/>
    <col min="23" max="23" width="16.33203125" style="88" customWidth="1"/>
    <col min="24" max="24" width="1.6640625" style="88" customWidth="1"/>
    <col min="25" max="25" width="16.33203125" style="88" customWidth="1"/>
    <col min="26" max="26" width="2.1640625" style="88" customWidth="1"/>
    <col min="27" max="27" width="16.33203125" style="88" customWidth="1"/>
    <col min="28" max="28" width="1.6640625" style="88" customWidth="1"/>
    <col min="29" max="29" width="16.33203125" style="6" customWidth="1"/>
    <col min="30" max="30" width="1.6640625" style="7" customWidth="1"/>
    <col min="31" max="31" width="16.33203125" style="7" customWidth="1"/>
    <col min="32" max="32" width="1.6640625" style="7" customWidth="1"/>
    <col min="33" max="33" width="16.33203125" style="7" customWidth="1"/>
    <col min="34" max="34" width="1.6640625" style="7" customWidth="1"/>
    <col min="35" max="16384" width="11.5" style="7"/>
  </cols>
  <sheetData>
    <row r="1" spans="3:41" ht="18" x14ac:dyDescent="0.2">
      <c r="C1" s="375" t="s">
        <v>97</v>
      </c>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row>
    <row r="2" spans="3:41" ht="18" x14ac:dyDescent="0.2">
      <c r="C2" s="38"/>
      <c r="D2" s="38"/>
      <c r="E2" s="38"/>
      <c r="F2" s="38"/>
      <c r="G2" s="38"/>
      <c r="H2" s="38"/>
      <c r="I2" s="38"/>
      <c r="J2" s="38"/>
      <c r="K2" s="38"/>
      <c r="L2" s="38"/>
      <c r="M2" s="38"/>
      <c r="N2" s="38"/>
      <c r="O2" s="38"/>
      <c r="P2" s="86"/>
      <c r="Q2" s="86"/>
      <c r="R2" s="86"/>
      <c r="S2" s="86"/>
      <c r="T2" s="86"/>
      <c r="U2" s="85"/>
      <c r="V2" s="86"/>
      <c r="W2" s="86"/>
      <c r="X2" s="86"/>
      <c r="Y2" s="86"/>
      <c r="Z2" s="86"/>
      <c r="AA2" s="86"/>
      <c r="AB2" s="86"/>
      <c r="AC2" s="38"/>
      <c r="AD2" s="38"/>
      <c r="AE2" s="38"/>
      <c r="AF2" s="38"/>
      <c r="AG2" s="38"/>
    </row>
    <row r="3" spans="3:41" s="16" customFormat="1" ht="46.5" customHeight="1" x14ac:dyDescent="0.15">
      <c r="C3" s="294" t="s">
        <v>98</v>
      </c>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row>
    <row r="5" spans="3:41" ht="28.25" customHeight="1" x14ac:dyDescent="0.15">
      <c r="E5" s="368" t="s">
        <v>99</v>
      </c>
      <c r="F5" s="369"/>
      <c r="G5" s="370"/>
      <c r="I5" s="368" t="s">
        <v>100</v>
      </c>
      <c r="J5" s="369"/>
      <c r="K5" s="370"/>
      <c r="M5" s="368" t="s">
        <v>30</v>
      </c>
      <c r="N5" s="369"/>
      <c r="O5" s="370"/>
      <c r="Q5" s="359" t="s">
        <v>101</v>
      </c>
      <c r="R5" s="360"/>
      <c r="S5" s="361"/>
      <c r="U5" s="359" t="s">
        <v>102</v>
      </c>
      <c r="V5" s="360"/>
      <c r="W5" s="360"/>
      <c r="X5" s="195"/>
      <c r="Y5" s="366" t="s">
        <v>103</v>
      </c>
      <c r="Z5" s="366"/>
      <c r="AA5" s="367"/>
      <c r="AC5" s="368" t="s">
        <v>24</v>
      </c>
      <c r="AD5" s="369"/>
      <c r="AE5" s="369"/>
      <c r="AF5" s="369"/>
      <c r="AG5" s="370"/>
    </row>
    <row r="6" spans="3:41" ht="24.75" customHeight="1" x14ac:dyDescent="0.15">
      <c r="C6" s="253" t="s">
        <v>16</v>
      </c>
      <c r="D6" s="60"/>
      <c r="E6" s="353" t="s">
        <v>104</v>
      </c>
      <c r="F6" s="354"/>
      <c r="G6" s="355"/>
      <c r="H6" s="60"/>
      <c r="I6" s="353" t="s">
        <v>105</v>
      </c>
      <c r="J6" s="354"/>
      <c r="K6" s="355"/>
      <c r="L6" s="60"/>
      <c r="M6" s="353" t="s">
        <v>106</v>
      </c>
      <c r="N6" s="354"/>
      <c r="O6" s="355"/>
      <c r="Q6" s="362" t="s">
        <v>107</v>
      </c>
      <c r="R6" s="363"/>
      <c r="S6" s="364"/>
      <c r="U6" s="362" t="s">
        <v>108</v>
      </c>
      <c r="V6" s="363"/>
      <c r="W6" s="364"/>
      <c r="X6" s="196"/>
      <c r="Y6" s="362" t="s">
        <v>109</v>
      </c>
      <c r="Z6" s="363"/>
      <c r="AA6" s="364"/>
      <c r="AB6" s="89"/>
      <c r="AC6" s="353" t="s">
        <v>110</v>
      </c>
      <c r="AD6" s="354"/>
      <c r="AE6" s="354"/>
      <c r="AF6" s="354"/>
      <c r="AG6" s="355"/>
    </row>
    <row r="7" spans="3:41" ht="14" thickBot="1" x14ac:dyDescent="0.2">
      <c r="C7" s="23"/>
      <c r="E7" s="80" t="s">
        <v>111</v>
      </c>
      <c r="F7" s="186"/>
      <c r="G7" s="187" t="s">
        <v>112</v>
      </c>
      <c r="I7" s="80" t="s">
        <v>111</v>
      </c>
      <c r="J7" s="186"/>
      <c r="K7" s="187" t="s">
        <v>112</v>
      </c>
      <c r="M7" s="80" t="s">
        <v>111</v>
      </c>
      <c r="N7" s="186"/>
      <c r="O7" s="187" t="s">
        <v>112</v>
      </c>
      <c r="Q7" s="188" t="s">
        <v>111</v>
      </c>
      <c r="R7" s="189"/>
      <c r="S7" s="190" t="s">
        <v>112</v>
      </c>
      <c r="U7" s="191" t="s">
        <v>111</v>
      </c>
      <c r="V7" s="189"/>
      <c r="W7" s="190" t="s">
        <v>112</v>
      </c>
      <c r="Y7" s="191" t="s">
        <v>113</v>
      </c>
      <c r="Z7" s="189"/>
      <c r="AA7" s="190" t="s">
        <v>114</v>
      </c>
      <c r="AC7" s="80" t="s">
        <v>111</v>
      </c>
      <c r="AD7" s="186"/>
      <c r="AE7" s="186"/>
      <c r="AF7" s="192"/>
      <c r="AG7" s="187" t="s">
        <v>112</v>
      </c>
    </row>
    <row r="8" spans="3:41" x14ac:dyDescent="0.15">
      <c r="C8" s="23"/>
      <c r="E8" s="21"/>
      <c r="G8" s="22"/>
      <c r="I8" s="21"/>
      <c r="K8" s="22"/>
      <c r="M8" s="21"/>
      <c r="O8" s="22"/>
      <c r="Q8" s="102"/>
      <c r="S8" s="91"/>
      <c r="U8" s="90"/>
      <c r="W8" s="91"/>
      <c r="Y8" s="102"/>
      <c r="AA8" s="91"/>
      <c r="AC8" s="21"/>
      <c r="AD8" s="6"/>
      <c r="AE8" s="6"/>
      <c r="AG8" s="270"/>
    </row>
    <row r="9" spans="3:41" x14ac:dyDescent="0.15">
      <c r="C9" s="23">
        <v>1960</v>
      </c>
      <c r="E9" s="17">
        <v>3.3116899736079786E-2</v>
      </c>
      <c r="F9" s="15"/>
      <c r="G9" s="19">
        <f t="shared" ref="G9:G65" si="0">E9+1</f>
        <v>1.0331168997360798</v>
      </c>
      <c r="H9" s="15"/>
      <c r="I9" s="17">
        <v>0.12191772456564931</v>
      </c>
      <c r="J9" s="15"/>
      <c r="K9" s="19">
        <f t="shared" ref="K9:K65" si="1">I9+1</f>
        <v>1.1219177245656493</v>
      </c>
      <c r="L9" s="15"/>
      <c r="M9" s="17">
        <v>1.7815204992283507E-2</v>
      </c>
      <c r="N9" s="15"/>
      <c r="O9" s="19">
        <f t="shared" ref="O9:O64" si="2">M9+1</f>
        <v>1.0178152049922835</v>
      </c>
      <c r="P9" s="87"/>
      <c r="Q9" s="90">
        <v>3.7591779964790462E-2</v>
      </c>
      <c r="R9" s="87"/>
      <c r="S9" s="92">
        <f>Q9+1</f>
        <v>1.0375917799647905</v>
      </c>
      <c r="U9" s="90"/>
      <c r="V9" s="87"/>
      <c r="W9" s="92"/>
      <c r="X9" s="87"/>
      <c r="Y9" s="90"/>
      <c r="Z9" s="87"/>
      <c r="AA9" s="92"/>
      <c r="AB9" s="87"/>
      <c r="AC9" s="17">
        <v>15.7</v>
      </c>
      <c r="AD9" s="18"/>
      <c r="AE9" s="18"/>
      <c r="AF9" s="18"/>
      <c r="AG9" s="20"/>
    </row>
    <row r="10" spans="3:41" x14ac:dyDescent="0.15">
      <c r="C10" s="23">
        <v>1961</v>
      </c>
      <c r="E10" s="17">
        <v>2.8912695658644516E-2</v>
      </c>
      <c r="F10" s="15"/>
      <c r="G10" s="19">
        <f t="shared" si="0"/>
        <v>1.0289126956586445</v>
      </c>
      <c r="H10" s="15"/>
      <c r="I10" s="17">
        <v>9.1575107548826029E-2</v>
      </c>
      <c r="J10" s="15"/>
      <c r="K10" s="19">
        <f t="shared" si="1"/>
        <v>1.091575107548826</v>
      </c>
      <c r="L10" s="15"/>
      <c r="M10" s="17">
        <v>0.32745492303128176</v>
      </c>
      <c r="N10" s="15"/>
      <c r="O10" s="19">
        <f t="shared" si="2"/>
        <v>1.3274549230312818</v>
      </c>
      <c r="P10" s="87"/>
      <c r="Q10" s="90">
        <v>0.34575334539803526</v>
      </c>
      <c r="R10" s="87"/>
      <c r="S10" s="92">
        <f t="shared" ref="S10:S65" si="3">Q10+1</f>
        <v>1.3457533453980353</v>
      </c>
      <c r="U10" s="90"/>
      <c r="V10" s="87"/>
      <c r="W10" s="92"/>
      <c r="X10" s="87"/>
      <c r="Y10" s="90"/>
      <c r="Z10" s="87"/>
      <c r="AA10" s="92"/>
      <c r="AB10" s="87"/>
      <c r="AC10" s="17">
        <v>15.7</v>
      </c>
      <c r="AD10" s="18"/>
      <c r="AE10" s="164">
        <f>AC10/AC9-1</f>
        <v>0</v>
      </c>
      <c r="AF10" s="18"/>
      <c r="AG10" s="19">
        <f>AE10+1</f>
        <v>1</v>
      </c>
    </row>
    <row r="11" spans="3:41" x14ac:dyDescent="0.15">
      <c r="C11" s="23">
        <v>1962</v>
      </c>
      <c r="E11" s="17">
        <v>4.2150191566261208E-2</v>
      </c>
      <c r="F11" s="15"/>
      <c r="G11" s="19">
        <f t="shared" si="0"/>
        <v>1.0421501915662612</v>
      </c>
      <c r="H11" s="15"/>
      <c r="I11" s="17">
        <v>5.0335657001232104E-2</v>
      </c>
      <c r="J11" s="15"/>
      <c r="K11" s="19">
        <f t="shared" si="1"/>
        <v>1.0503356570012321</v>
      </c>
      <c r="L11" s="15"/>
      <c r="M11" s="17">
        <v>-7.0944352015097745E-2</v>
      </c>
      <c r="N11" s="15"/>
      <c r="O11" s="19">
        <f t="shared" si="2"/>
        <v>0.92905564798490226</v>
      </c>
      <c r="P11" s="87"/>
      <c r="Q11" s="90">
        <v>-5.8060072369310545E-2</v>
      </c>
      <c r="R11" s="87"/>
      <c r="S11" s="92">
        <f t="shared" si="3"/>
        <v>0.94193992763068946</v>
      </c>
      <c r="U11" s="90"/>
      <c r="V11" s="87"/>
      <c r="W11" s="92"/>
      <c r="X11" s="87"/>
      <c r="Y11" s="90"/>
      <c r="Z11" s="87"/>
      <c r="AA11" s="92"/>
      <c r="AB11" s="87"/>
      <c r="AC11" s="17">
        <v>16</v>
      </c>
      <c r="AD11" s="18"/>
      <c r="AE11" s="164">
        <f t="shared" ref="AE11:AE63" si="4">AC11/AC10-1</f>
        <v>1.9108280254777066E-2</v>
      </c>
      <c r="AF11" s="18"/>
      <c r="AG11" s="19">
        <f t="shared" ref="AG11:AG65" si="5">AE11+1</f>
        <v>1.0191082802547771</v>
      </c>
    </row>
    <row r="12" spans="3:41" x14ac:dyDescent="0.15">
      <c r="C12" s="23">
        <v>1963</v>
      </c>
      <c r="E12" s="17">
        <v>3.6342371657180239E-2</v>
      </c>
      <c r="F12" s="15"/>
      <c r="G12" s="19">
        <f t="shared" si="0"/>
        <v>1.0363423716571802</v>
      </c>
      <c r="H12" s="15"/>
      <c r="I12" s="17">
        <v>4.5793320480672861E-2</v>
      </c>
      <c r="J12" s="15"/>
      <c r="K12" s="19">
        <f t="shared" si="1"/>
        <v>1.0457933204806729</v>
      </c>
      <c r="L12" s="15"/>
      <c r="M12" s="17">
        <v>0.15601111883252261</v>
      </c>
      <c r="N12" s="15"/>
      <c r="O12" s="19">
        <f t="shared" si="2"/>
        <v>1.1560111188325226</v>
      </c>
      <c r="P12" s="87"/>
      <c r="Q12" s="90">
        <v>0.23046998275982353</v>
      </c>
      <c r="R12" s="87"/>
      <c r="S12" s="92">
        <f t="shared" si="3"/>
        <v>1.2304699827598236</v>
      </c>
      <c r="T12" s="87"/>
      <c r="U12" s="90"/>
      <c r="V12" s="87"/>
      <c r="W12" s="92"/>
      <c r="X12" s="87"/>
      <c r="Y12" s="90"/>
      <c r="Z12" s="87"/>
      <c r="AA12" s="92"/>
      <c r="AB12" s="87"/>
      <c r="AC12" s="17">
        <v>16.3</v>
      </c>
      <c r="AD12" s="18"/>
      <c r="AE12" s="164">
        <f t="shared" si="4"/>
        <v>1.8750000000000044E-2</v>
      </c>
      <c r="AF12" s="18"/>
      <c r="AG12" s="19">
        <f t="shared" si="5"/>
        <v>1.01875</v>
      </c>
    </row>
    <row r="13" spans="3:41" x14ac:dyDescent="0.15">
      <c r="C13" s="23">
        <v>1964</v>
      </c>
      <c r="E13" s="17">
        <v>3.7895931904686986E-2</v>
      </c>
      <c r="F13" s="15"/>
      <c r="G13" s="19">
        <f t="shared" si="0"/>
        <v>1.037895931904687</v>
      </c>
      <c r="H13" s="15"/>
      <c r="I13" s="17">
        <v>6.160901753890502E-2</v>
      </c>
      <c r="J13" s="15"/>
      <c r="K13" s="19">
        <f t="shared" si="1"/>
        <v>1.061609017538905</v>
      </c>
      <c r="L13" s="15"/>
      <c r="M13" s="17">
        <v>0.25432937966752212</v>
      </c>
      <c r="N13" s="15"/>
      <c r="O13" s="19">
        <f t="shared" si="2"/>
        <v>1.2543293796675221</v>
      </c>
      <c r="P13" s="87"/>
      <c r="Q13" s="90">
        <v>0.1581939105037895</v>
      </c>
      <c r="R13" s="87"/>
      <c r="S13" s="92">
        <f t="shared" si="3"/>
        <v>1.1581939105037895</v>
      </c>
      <c r="T13" s="87"/>
      <c r="U13" s="90"/>
      <c r="V13" s="87"/>
      <c r="W13" s="92"/>
      <c r="X13" s="87"/>
      <c r="Y13" s="90"/>
      <c r="Z13" s="87"/>
      <c r="AA13" s="92"/>
      <c r="AB13" s="87"/>
      <c r="AC13" s="17">
        <v>16.600000000000001</v>
      </c>
      <c r="AD13" s="18"/>
      <c r="AE13" s="164">
        <f t="shared" si="4"/>
        <v>1.8404907975460238E-2</v>
      </c>
      <c r="AF13" s="18"/>
      <c r="AG13" s="19">
        <f t="shared" si="5"/>
        <v>1.0184049079754602</v>
      </c>
    </row>
    <row r="14" spans="3:41" ht="14" x14ac:dyDescent="0.2">
      <c r="C14" s="23">
        <v>1965</v>
      </c>
      <c r="E14" s="17">
        <v>3.9237020902695097E-2</v>
      </c>
      <c r="F14" s="15"/>
      <c r="G14" s="19">
        <f t="shared" si="0"/>
        <v>1.0392370209026951</v>
      </c>
      <c r="H14" s="15"/>
      <c r="I14" s="17">
        <v>4.7980422894733366E-4</v>
      </c>
      <c r="J14" s="15"/>
      <c r="K14" s="19">
        <f t="shared" si="1"/>
        <v>1.0004798042289473</v>
      </c>
      <c r="L14" s="15"/>
      <c r="M14" s="17">
        <v>6.681904481023393E-2</v>
      </c>
      <c r="N14" s="15"/>
      <c r="O14" s="19">
        <f t="shared" si="2"/>
        <v>1.0668190448102339</v>
      </c>
      <c r="P14" s="87"/>
      <c r="Q14" s="90">
        <v>0.12497625250011148</v>
      </c>
      <c r="R14" s="87"/>
      <c r="S14" s="92">
        <f t="shared" si="3"/>
        <v>1.1249762525001115</v>
      </c>
      <c r="T14" s="87"/>
      <c r="U14" s="90">
        <v>7.6819044810233925E-2</v>
      </c>
      <c r="V14" s="87"/>
      <c r="W14" s="92">
        <v>1.0768190448102339</v>
      </c>
      <c r="X14" s="87"/>
      <c r="Y14" s="269">
        <f t="shared" ref="Y14:Y48" si="6">U14</f>
        <v>7.6819044810233925E-2</v>
      </c>
      <c r="Z14" s="164"/>
      <c r="AA14" s="92">
        <f t="shared" ref="AA14:AA69" si="7">Y14+1</f>
        <v>1.0768190448102339</v>
      </c>
      <c r="AB14" s="87"/>
      <c r="AC14" s="17">
        <v>17.100000000000001</v>
      </c>
      <c r="AD14" s="18"/>
      <c r="AE14" s="164">
        <f t="shared" si="4"/>
        <v>3.0120481927710774E-2</v>
      </c>
      <c r="AF14" s="18"/>
      <c r="AG14" s="19">
        <f t="shared" si="5"/>
        <v>1.0301204819277108</v>
      </c>
      <c r="AO14" s="239">
        <f t="shared" ref="AO14:AO45" si="8">(U14+Q14)/2</f>
        <v>0.1008976486551727</v>
      </c>
    </row>
    <row r="15" spans="3:41" ht="14" x14ac:dyDescent="0.2">
      <c r="C15" s="23">
        <v>1966</v>
      </c>
      <c r="E15" s="17">
        <v>5.034090087011478E-2</v>
      </c>
      <c r="F15" s="15"/>
      <c r="G15" s="19">
        <f t="shared" si="0"/>
        <v>1.0503409008701148</v>
      </c>
      <c r="H15" s="15"/>
      <c r="I15" s="17">
        <v>-1.0546387247855504E-2</v>
      </c>
      <c r="J15" s="15"/>
      <c r="K15" s="19">
        <f t="shared" si="1"/>
        <v>0.9894536127521445</v>
      </c>
      <c r="L15" s="15"/>
      <c r="M15" s="17">
        <v>-7.066832538530643E-2</v>
      </c>
      <c r="N15" s="15"/>
      <c r="O15" s="19">
        <f t="shared" si="2"/>
        <v>0.92933167461469357</v>
      </c>
      <c r="P15" s="87"/>
      <c r="Q15" s="90">
        <v>-9.4298703465291123E-2</v>
      </c>
      <c r="R15" s="87"/>
      <c r="S15" s="92">
        <f t="shared" si="3"/>
        <v>0.90570129653470888</v>
      </c>
      <c r="T15" s="87"/>
      <c r="U15" s="90">
        <v>-6.0668325385306428E-2</v>
      </c>
      <c r="V15" s="87"/>
      <c r="W15" s="92">
        <v>0.93933167461469358</v>
      </c>
      <c r="X15" s="87"/>
      <c r="Y15" s="269">
        <f t="shared" si="6"/>
        <v>-6.0668325385306428E-2</v>
      </c>
      <c r="Z15" s="164"/>
      <c r="AA15" s="92">
        <f t="shared" si="7"/>
        <v>0.93933167461469358</v>
      </c>
      <c r="AB15" s="87"/>
      <c r="AC15" s="17">
        <v>17.7</v>
      </c>
      <c r="AD15" s="18"/>
      <c r="AE15" s="164">
        <f t="shared" si="4"/>
        <v>3.5087719298245501E-2</v>
      </c>
      <c r="AF15" s="18"/>
      <c r="AG15" s="19">
        <f t="shared" si="5"/>
        <v>1.0350877192982455</v>
      </c>
      <c r="AO15" s="239">
        <f t="shared" si="8"/>
        <v>-7.7483514425298772E-2</v>
      </c>
    </row>
    <row r="16" spans="3:41" ht="14" x14ac:dyDescent="0.2">
      <c r="C16" s="23">
        <v>1967</v>
      </c>
      <c r="E16" s="17">
        <v>4.5931107086138345E-2</v>
      </c>
      <c r="F16" s="15"/>
      <c r="G16" s="19">
        <f t="shared" si="0"/>
        <v>1.0459311070861383</v>
      </c>
      <c r="H16" s="15"/>
      <c r="I16" s="17">
        <v>-4.8441251765539706E-3</v>
      </c>
      <c r="J16" s="15"/>
      <c r="K16" s="19">
        <f t="shared" si="1"/>
        <v>0.99515587482344603</v>
      </c>
      <c r="L16" s="15"/>
      <c r="M16" s="17">
        <v>0.18088350128286157</v>
      </c>
      <c r="N16" s="15"/>
      <c r="O16" s="19">
        <f t="shared" si="2"/>
        <v>1.1808835012828616</v>
      </c>
      <c r="P16" s="87"/>
      <c r="Q16" s="90">
        <v>0.23563231911483729</v>
      </c>
      <c r="R16" s="87"/>
      <c r="S16" s="92">
        <f t="shared" si="3"/>
        <v>1.2356323191148373</v>
      </c>
      <c r="T16" s="87"/>
      <c r="U16" s="90">
        <v>0.19088350128286161</v>
      </c>
      <c r="V16" s="87"/>
      <c r="W16" s="92">
        <f t="shared" ref="W16:W65" si="9">U16+1</f>
        <v>1.1908835012828616</v>
      </c>
      <c r="X16" s="87"/>
      <c r="Y16" s="269">
        <f t="shared" si="6"/>
        <v>0.19088350128286161</v>
      </c>
      <c r="Z16" s="164"/>
      <c r="AA16" s="92">
        <f t="shared" si="7"/>
        <v>1.1908835012828616</v>
      </c>
      <c r="AB16" s="87"/>
      <c r="AC16" s="17">
        <v>18.399999999999999</v>
      </c>
      <c r="AD16" s="18"/>
      <c r="AE16" s="164">
        <f t="shared" si="4"/>
        <v>3.9548022598870025E-2</v>
      </c>
      <c r="AF16" s="18"/>
      <c r="AG16" s="19">
        <f t="shared" si="5"/>
        <v>1.03954802259887</v>
      </c>
      <c r="AO16" s="239">
        <f t="shared" si="8"/>
        <v>0.21325791019884943</v>
      </c>
    </row>
    <row r="17" spans="3:41" ht="14" x14ac:dyDescent="0.2">
      <c r="C17" s="23">
        <v>1968</v>
      </c>
      <c r="E17" s="17">
        <v>6.4439064352103337E-2</v>
      </c>
      <c r="F17" s="15"/>
      <c r="G17" s="19">
        <f t="shared" si="0"/>
        <v>1.0644390643521033</v>
      </c>
      <c r="H17" s="15"/>
      <c r="I17" s="17">
        <v>2.142193418339966E-2</v>
      </c>
      <c r="J17" s="15"/>
      <c r="K17" s="19">
        <f t="shared" si="1"/>
        <v>1.0214219341833997</v>
      </c>
      <c r="L17" s="15"/>
      <c r="M17" s="17">
        <v>0.22445091710619547</v>
      </c>
      <c r="N17" s="15"/>
      <c r="O17" s="19">
        <f t="shared" si="2"/>
        <v>1.2244509171061955</v>
      </c>
      <c r="P17" s="87"/>
      <c r="Q17" s="90">
        <v>0.10259578679356585</v>
      </c>
      <c r="R17" s="87"/>
      <c r="S17" s="92">
        <f t="shared" si="3"/>
        <v>1.1025957867935658</v>
      </c>
      <c r="T17" s="87"/>
      <c r="U17" s="90">
        <v>0.23445091710619548</v>
      </c>
      <c r="V17" s="87"/>
      <c r="W17" s="92">
        <f t="shared" si="9"/>
        <v>1.2344509171061955</v>
      </c>
      <c r="X17" s="87"/>
      <c r="Y17" s="269">
        <f t="shared" si="6"/>
        <v>0.23445091710619548</v>
      </c>
      <c r="Z17" s="164"/>
      <c r="AA17" s="92">
        <f t="shared" si="7"/>
        <v>1.2344509171061955</v>
      </c>
      <c r="AB17" s="87"/>
      <c r="AC17" s="17">
        <v>19.2</v>
      </c>
      <c r="AD17" s="18"/>
      <c r="AE17" s="164">
        <f t="shared" si="4"/>
        <v>4.3478260869565188E-2</v>
      </c>
      <c r="AF17" s="18"/>
      <c r="AG17" s="19">
        <f t="shared" si="5"/>
        <v>1.0434782608695652</v>
      </c>
      <c r="AO17" s="239">
        <f t="shared" si="8"/>
        <v>0.16852335194988066</v>
      </c>
    </row>
    <row r="18" spans="3:41" ht="14" x14ac:dyDescent="0.2">
      <c r="C18" s="23">
        <v>1969</v>
      </c>
      <c r="E18" s="17">
        <v>7.0852018768237546E-2</v>
      </c>
      <c r="F18" s="15"/>
      <c r="G18" s="19">
        <f t="shared" si="0"/>
        <v>1.0708520187682375</v>
      </c>
      <c r="H18" s="15"/>
      <c r="I18" s="17">
        <v>-2.8598681867983866E-2</v>
      </c>
      <c r="J18" s="15"/>
      <c r="K18" s="19">
        <f t="shared" si="1"/>
        <v>0.97140131813201613</v>
      </c>
      <c r="L18" s="15"/>
      <c r="M18" s="17">
        <v>-8.087847655295799E-3</v>
      </c>
      <c r="N18" s="15"/>
      <c r="O18" s="19">
        <f t="shared" si="2"/>
        <v>0.9919121523447042</v>
      </c>
      <c r="P18" s="87"/>
      <c r="Q18" s="90">
        <v>-8.3257595662318482E-2</v>
      </c>
      <c r="R18" s="87"/>
      <c r="S18" s="92">
        <f t="shared" si="3"/>
        <v>0.9167424043376815</v>
      </c>
      <c r="T18" s="87"/>
      <c r="U18" s="90">
        <v>1.9121523447042012E-3</v>
      </c>
      <c r="V18" s="87"/>
      <c r="W18" s="92">
        <f t="shared" si="9"/>
        <v>1.0019121523447041</v>
      </c>
      <c r="X18" s="87"/>
      <c r="Y18" s="269">
        <f t="shared" si="6"/>
        <v>1.9121523447042012E-3</v>
      </c>
      <c r="Z18" s="164"/>
      <c r="AA18" s="92">
        <f t="shared" si="7"/>
        <v>1.0019121523447041</v>
      </c>
      <c r="AB18" s="87"/>
      <c r="AC18" s="17">
        <v>20.100000000000001</v>
      </c>
      <c r="AD18" s="18"/>
      <c r="AE18" s="164">
        <f t="shared" si="4"/>
        <v>4.6875000000000222E-2</v>
      </c>
      <c r="AF18" s="18"/>
      <c r="AG18" s="19">
        <f t="shared" si="5"/>
        <v>1.0468750000000002</v>
      </c>
      <c r="AO18" s="239">
        <f t="shared" si="8"/>
        <v>-4.0672721658807143E-2</v>
      </c>
    </row>
    <row r="19" spans="3:41" ht="14" x14ac:dyDescent="0.2">
      <c r="C19" s="23">
        <v>1970</v>
      </c>
      <c r="E19" s="17">
        <v>6.7001691572987632E-2</v>
      </c>
      <c r="F19" s="15"/>
      <c r="G19" s="19">
        <f t="shared" si="0"/>
        <v>1.0670016915729876</v>
      </c>
      <c r="H19" s="15"/>
      <c r="I19" s="17">
        <v>0.16388617998417709</v>
      </c>
      <c r="J19" s="15"/>
      <c r="K19" s="19">
        <f t="shared" si="1"/>
        <v>1.1638861799841771</v>
      </c>
      <c r="L19" s="15"/>
      <c r="M19" s="17">
        <v>-3.5661507350081667E-2</v>
      </c>
      <c r="N19" s="15"/>
      <c r="O19" s="19">
        <f t="shared" si="2"/>
        <v>0.96433849264991833</v>
      </c>
      <c r="P19" s="87"/>
      <c r="Q19" s="90">
        <v>-1.5453056395343889E-2</v>
      </c>
      <c r="R19" s="87"/>
      <c r="S19" s="92">
        <f t="shared" si="3"/>
        <v>0.98454694360465611</v>
      </c>
      <c r="T19" s="87"/>
      <c r="U19" s="90">
        <v>-0.16567278251343998</v>
      </c>
      <c r="V19" s="87"/>
      <c r="W19" s="92">
        <f t="shared" si="9"/>
        <v>0.83432721748656002</v>
      </c>
      <c r="X19" s="87"/>
      <c r="Y19" s="269">
        <f t="shared" si="6"/>
        <v>-0.16567278251343998</v>
      </c>
      <c r="Z19" s="164"/>
      <c r="AA19" s="92">
        <f t="shared" si="7"/>
        <v>0.83432721748656002</v>
      </c>
      <c r="AB19" s="87"/>
      <c r="AC19" s="17">
        <v>20.3</v>
      </c>
      <c r="AD19" s="18"/>
      <c r="AE19" s="164">
        <f t="shared" si="4"/>
        <v>9.9502487562188602E-3</v>
      </c>
      <c r="AF19" s="18"/>
      <c r="AG19" s="19">
        <f t="shared" si="5"/>
        <v>1.0099502487562189</v>
      </c>
      <c r="AO19" s="239">
        <f t="shared" si="8"/>
        <v>-9.0562919454391932E-2</v>
      </c>
    </row>
    <row r="20" spans="3:41" ht="14" x14ac:dyDescent="0.2">
      <c r="C20" s="23">
        <v>1971</v>
      </c>
      <c r="E20" s="17">
        <v>3.8069122592896631E-2</v>
      </c>
      <c r="F20" s="15"/>
      <c r="G20" s="19">
        <f t="shared" si="0"/>
        <v>1.0380691225928966</v>
      </c>
      <c r="H20" s="15"/>
      <c r="I20" s="17">
        <v>0.14839799256433062</v>
      </c>
      <c r="J20" s="15"/>
      <c r="K20" s="19">
        <f t="shared" si="1"/>
        <v>1.1483979925643306</v>
      </c>
      <c r="L20" s="15"/>
      <c r="M20" s="17">
        <v>8.0076891021763519E-2</v>
      </c>
      <c r="N20" s="15"/>
      <c r="O20" s="19">
        <f t="shared" si="2"/>
        <v>1.0800768910217635</v>
      </c>
      <c r="P20" s="87"/>
      <c r="Q20" s="90">
        <v>0.12219481001942212</v>
      </c>
      <c r="R20" s="87"/>
      <c r="S20" s="92">
        <f t="shared" si="3"/>
        <v>1.1221948100194221</v>
      </c>
      <c r="T20" s="87"/>
      <c r="U20" s="90">
        <v>0.31389638803824016</v>
      </c>
      <c r="V20" s="87"/>
      <c r="W20" s="92">
        <f t="shared" si="9"/>
        <v>1.3138963880382402</v>
      </c>
      <c r="X20" s="87"/>
      <c r="Y20" s="269">
        <f t="shared" si="6"/>
        <v>0.31389638803824016</v>
      </c>
      <c r="Z20" s="164"/>
      <c r="AA20" s="92">
        <f t="shared" si="7"/>
        <v>1.3138963880382402</v>
      </c>
      <c r="AB20" s="87"/>
      <c r="AC20" s="17">
        <v>21.3</v>
      </c>
      <c r="AD20" s="18"/>
      <c r="AE20" s="164">
        <f t="shared" si="4"/>
        <v>4.9261083743842304E-2</v>
      </c>
      <c r="AF20" s="18"/>
      <c r="AG20" s="19">
        <f t="shared" si="5"/>
        <v>1.0492610837438423</v>
      </c>
      <c r="AO20" s="239">
        <f t="shared" si="8"/>
        <v>0.21804559902883114</v>
      </c>
    </row>
    <row r="21" spans="3:41" ht="14" x14ac:dyDescent="0.2">
      <c r="C21" s="23">
        <v>1972</v>
      </c>
      <c r="E21" s="17">
        <v>3.5538699782370342E-2</v>
      </c>
      <c r="F21" s="15"/>
      <c r="G21" s="19">
        <f t="shared" si="0"/>
        <v>1.0355386997823703</v>
      </c>
      <c r="H21" s="15"/>
      <c r="I21" s="17">
        <v>8.113072635934504E-2</v>
      </c>
      <c r="J21" s="15"/>
      <c r="K21" s="19">
        <f t="shared" si="1"/>
        <v>1.081130726359345</v>
      </c>
      <c r="L21" s="15"/>
      <c r="M21" s="17">
        <v>0.27383382287051328</v>
      </c>
      <c r="N21" s="15"/>
      <c r="O21" s="19">
        <f t="shared" si="2"/>
        <v>1.2738338228705133</v>
      </c>
      <c r="P21" s="87"/>
      <c r="Q21" s="90">
        <v>0.18616255118080449</v>
      </c>
      <c r="R21" s="87"/>
      <c r="S21" s="92">
        <f t="shared" si="3"/>
        <v>1.1861625511808045</v>
      </c>
      <c r="T21" s="87"/>
      <c r="U21" s="90">
        <v>0.36648421298683331</v>
      </c>
      <c r="V21" s="87"/>
      <c r="W21" s="92">
        <f t="shared" si="9"/>
        <v>1.3664842129868333</v>
      </c>
      <c r="X21" s="87"/>
      <c r="Y21" s="269">
        <f t="shared" si="6"/>
        <v>0.36648421298683331</v>
      </c>
      <c r="Z21" s="164"/>
      <c r="AA21" s="92">
        <f t="shared" si="7"/>
        <v>1.3664842129868333</v>
      </c>
      <c r="AB21" s="87"/>
      <c r="AC21" s="17">
        <v>22.4</v>
      </c>
      <c r="AD21" s="18"/>
      <c r="AE21" s="164">
        <f t="shared" si="4"/>
        <v>5.1643192488262768E-2</v>
      </c>
      <c r="AF21" s="18"/>
      <c r="AG21" s="19">
        <f t="shared" si="5"/>
        <v>1.0516431924882628</v>
      </c>
      <c r="AO21" s="239">
        <f t="shared" si="8"/>
        <v>0.2763233820838189</v>
      </c>
    </row>
    <row r="22" spans="3:41" ht="14" x14ac:dyDescent="0.2">
      <c r="C22" s="23">
        <v>1973</v>
      </c>
      <c r="E22" s="17">
        <v>5.1113601010025711E-2</v>
      </c>
      <c r="F22" s="15"/>
      <c r="G22" s="19">
        <f t="shared" si="0"/>
        <v>1.0511136010100257</v>
      </c>
      <c r="H22" s="15"/>
      <c r="I22" s="17">
        <v>1.9694578211501002E-2</v>
      </c>
      <c r="J22" s="15"/>
      <c r="K22" s="19">
        <f t="shared" si="1"/>
        <v>1.019694578211501</v>
      </c>
      <c r="L22" s="15"/>
      <c r="M22" s="17">
        <v>2.7357107962873162E-3</v>
      </c>
      <c r="N22" s="15"/>
      <c r="O22" s="19">
        <f t="shared" si="2"/>
        <v>1.0027357107962873</v>
      </c>
      <c r="P22" s="87"/>
      <c r="Q22" s="90">
        <v>-0.14530698352156113</v>
      </c>
      <c r="R22" s="87"/>
      <c r="S22" s="92">
        <f t="shared" si="3"/>
        <v>0.85469301647843887</v>
      </c>
      <c r="T22" s="87"/>
      <c r="U22" s="90">
        <v>-0.14044974362608209</v>
      </c>
      <c r="V22" s="87"/>
      <c r="W22" s="92">
        <f t="shared" si="9"/>
        <v>0.85955025637391791</v>
      </c>
      <c r="X22" s="87"/>
      <c r="Y22" s="269">
        <f t="shared" si="6"/>
        <v>-0.14044974362608209</v>
      </c>
      <c r="Z22" s="164"/>
      <c r="AA22" s="92">
        <f t="shared" si="7"/>
        <v>0.85955025637391791</v>
      </c>
      <c r="AB22" s="87"/>
      <c r="AC22" s="17">
        <v>24.5</v>
      </c>
      <c r="AD22" s="18"/>
      <c r="AE22" s="164">
        <f t="shared" si="4"/>
        <v>9.375E-2</v>
      </c>
      <c r="AF22" s="18"/>
      <c r="AG22" s="19">
        <f t="shared" si="5"/>
        <v>1.09375</v>
      </c>
      <c r="AO22" s="239">
        <f t="shared" si="8"/>
        <v>-0.14287836357382161</v>
      </c>
    </row>
    <row r="23" spans="3:41" ht="14" x14ac:dyDescent="0.2">
      <c r="C23" s="23">
        <v>1974</v>
      </c>
      <c r="E23" s="17">
        <v>7.8499420199613201E-2</v>
      </c>
      <c r="F23" s="15"/>
      <c r="G23" s="19">
        <f t="shared" si="0"/>
        <v>1.0784994201996132</v>
      </c>
      <c r="H23" s="15"/>
      <c r="I23" s="17">
        <v>-4.5288077056573228E-2</v>
      </c>
      <c r="J23" s="15"/>
      <c r="K23" s="19">
        <f t="shared" si="1"/>
        <v>0.95471192294342677</v>
      </c>
      <c r="L23" s="15"/>
      <c r="M23" s="17">
        <v>-0.25927116827438368</v>
      </c>
      <c r="N23" s="15"/>
      <c r="O23" s="19">
        <f t="shared" si="2"/>
        <v>0.74072883172561632</v>
      </c>
      <c r="P23" s="87"/>
      <c r="Q23" s="90">
        <v>-0.27199836473132877</v>
      </c>
      <c r="R23" s="87"/>
      <c r="S23" s="92">
        <f t="shared" si="3"/>
        <v>0.72800163526867123</v>
      </c>
      <c r="T23" s="87"/>
      <c r="U23" s="90">
        <v>-0.22623238428269921</v>
      </c>
      <c r="V23" s="87"/>
      <c r="W23" s="92">
        <f t="shared" si="9"/>
        <v>0.77376761571730079</v>
      </c>
      <c r="X23" s="87"/>
      <c r="Y23" s="269">
        <f t="shared" si="6"/>
        <v>-0.22623238428269921</v>
      </c>
      <c r="Z23" s="164"/>
      <c r="AA23" s="92">
        <f t="shared" si="7"/>
        <v>0.77376761571730079</v>
      </c>
      <c r="AB23" s="87"/>
      <c r="AC23" s="17">
        <v>27.6</v>
      </c>
      <c r="AD23" s="18"/>
      <c r="AE23" s="164">
        <f t="shared" si="4"/>
        <v>0.12653061224489792</v>
      </c>
      <c r="AF23" s="18"/>
      <c r="AG23" s="19">
        <f t="shared" si="5"/>
        <v>1.1265306122448979</v>
      </c>
      <c r="AO23" s="239">
        <f t="shared" si="8"/>
        <v>-0.24911537450701399</v>
      </c>
    </row>
    <row r="24" spans="3:41" ht="14" x14ac:dyDescent="0.2">
      <c r="C24" s="23">
        <v>1975</v>
      </c>
      <c r="E24" s="17">
        <v>7.4074049251025009E-2</v>
      </c>
      <c r="F24" s="15"/>
      <c r="G24" s="19">
        <f t="shared" si="0"/>
        <v>1.074074049251025</v>
      </c>
      <c r="H24" s="15"/>
      <c r="I24" s="17">
        <v>8.0223194133982378E-2</v>
      </c>
      <c r="J24" s="15"/>
      <c r="K24" s="19">
        <f t="shared" si="1"/>
        <v>1.0802231941339824</v>
      </c>
      <c r="L24" s="15"/>
      <c r="M24" s="17">
        <v>0.18483050735980844</v>
      </c>
      <c r="N24" s="15"/>
      <c r="O24" s="19">
        <f t="shared" si="2"/>
        <v>1.1848305073598084</v>
      </c>
      <c r="P24" s="87"/>
      <c r="Q24" s="90">
        <v>0.40760024525189764</v>
      </c>
      <c r="R24" s="87"/>
      <c r="S24" s="92">
        <f t="shared" si="3"/>
        <v>1.4076002452518976</v>
      </c>
      <c r="T24" s="87"/>
      <c r="U24" s="90">
        <v>0.40668133527510331</v>
      </c>
      <c r="V24" s="87"/>
      <c r="W24" s="92">
        <f t="shared" si="9"/>
        <v>1.4066813352751033</v>
      </c>
      <c r="X24" s="87"/>
      <c r="Y24" s="269">
        <f t="shared" si="6"/>
        <v>0.40668133527510331</v>
      </c>
      <c r="Z24" s="164"/>
      <c r="AA24" s="92">
        <f t="shared" si="7"/>
        <v>1.4066813352751033</v>
      </c>
      <c r="AB24" s="87"/>
      <c r="AC24" s="17">
        <v>30.2</v>
      </c>
      <c r="AD24" s="18"/>
      <c r="AE24" s="164">
        <f t="shared" si="4"/>
        <v>9.4202898550724612E-2</v>
      </c>
      <c r="AF24" s="18"/>
      <c r="AG24" s="19">
        <f t="shared" si="5"/>
        <v>1.0942028985507246</v>
      </c>
      <c r="AO24" s="239">
        <f t="shared" si="8"/>
        <v>0.40714079026350047</v>
      </c>
    </row>
    <row r="25" spans="3:41" ht="14" x14ac:dyDescent="0.2">
      <c r="C25" s="23">
        <v>1976</v>
      </c>
      <c r="E25" s="17">
        <v>9.2653683668943776E-2</v>
      </c>
      <c r="F25" s="15"/>
      <c r="G25" s="19">
        <f t="shared" si="0"/>
        <v>1.0926536836689438</v>
      </c>
      <c r="H25" s="15"/>
      <c r="I25" s="17">
        <v>0.23635782794665072</v>
      </c>
      <c r="J25" s="15"/>
      <c r="K25" s="19">
        <f t="shared" si="1"/>
        <v>1.2363578279466507</v>
      </c>
      <c r="L25" s="15"/>
      <c r="M25" s="17">
        <v>0.11021183053557149</v>
      </c>
      <c r="N25" s="15"/>
      <c r="O25" s="19">
        <f t="shared" si="2"/>
        <v>1.1102118305355715</v>
      </c>
      <c r="P25" s="87"/>
      <c r="Q25" s="90">
        <v>0.24184327345481349</v>
      </c>
      <c r="R25" s="87"/>
      <c r="S25" s="92">
        <f t="shared" si="3"/>
        <v>1.2418432734548135</v>
      </c>
      <c r="T25" s="87"/>
      <c r="U25" s="90">
        <v>3.1474906417302106E-2</v>
      </c>
      <c r="V25" s="87"/>
      <c r="W25" s="92">
        <f t="shared" si="9"/>
        <v>1.0314749064173021</v>
      </c>
      <c r="X25" s="87"/>
      <c r="Y25" s="269">
        <f t="shared" si="6"/>
        <v>3.1474906417302106E-2</v>
      </c>
      <c r="Z25" s="164"/>
      <c r="AA25" s="92">
        <f t="shared" si="7"/>
        <v>1.0314749064173021</v>
      </c>
      <c r="AB25" s="87"/>
      <c r="AC25" s="17">
        <v>31.9</v>
      </c>
      <c r="AD25" s="18"/>
      <c r="AE25" s="164">
        <f t="shared" si="4"/>
        <v>5.6291390728476776E-2</v>
      </c>
      <c r="AF25" s="18"/>
      <c r="AG25" s="19">
        <f t="shared" si="5"/>
        <v>1.0562913907284768</v>
      </c>
      <c r="AO25" s="239">
        <f t="shared" si="8"/>
        <v>0.1366590899360578</v>
      </c>
    </row>
    <row r="26" spans="3:41" ht="14" x14ac:dyDescent="0.2">
      <c r="C26" s="23">
        <v>1977</v>
      </c>
      <c r="E26" s="17">
        <v>7.6564243140772259E-2</v>
      </c>
      <c r="F26" s="15"/>
      <c r="G26" s="19">
        <f t="shared" si="0"/>
        <v>1.0765642431407723</v>
      </c>
      <c r="H26" s="15"/>
      <c r="I26" s="17">
        <v>9.0362994428085708E-2</v>
      </c>
      <c r="J26" s="15"/>
      <c r="K26" s="19">
        <f t="shared" si="1"/>
        <v>1.0903629944280857</v>
      </c>
      <c r="L26" s="15"/>
      <c r="M26" s="17">
        <v>0.10711107111071105</v>
      </c>
      <c r="N26" s="15"/>
      <c r="O26" s="19">
        <f t="shared" si="2"/>
        <v>1.1071110711107111</v>
      </c>
      <c r="P26" s="87"/>
      <c r="Q26" s="90">
        <v>-2.5273411606085983E-3</v>
      </c>
      <c r="R26" s="87"/>
      <c r="S26" s="92">
        <f t="shared" si="3"/>
        <v>0.9974726588393914</v>
      </c>
      <c r="T26" s="87"/>
      <c r="U26" s="90">
        <v>0.29354417191688698</v>
      </c>
      <c r="V26" s="87"/>
      <c r="W26" s="92">
        <f t="shared" si="9"/>
        <v>1.293544171916887</v>
      </c>
      <c r="X26" s="87"/>
      <c r="Y26" s="269">
        <f t="shared" si="6"/>
        <v>0.29354417191688698</v>
      </c>
      <c r="Z26" s="164"/>
      <c r="AA26" s="92">
        <f t="shared" si="7"/>
        <v>1.293544171916887</v>
      </c>
      <c r="AB26" s="87"/>
      <c r="AC26" s="17">
        <v>34.9</v>
      </c>
      <c r="AD26" s="18"/>
      <c r="AE26" s="164">
        <f t="shared" si="4"/>
        <v>9.404388714733547E-2</v>
      </c>
      <c r="AF26" s="18"/>
      <c r="AG26" s="19">
        <f t="shared" si="5"/>
        <v>1.0940438871473355</v>
      </c>
      <c r="AO26" s="239">
        <f t="shared" si="8"/>
        <v>0.14550841537813919</v>
      </c>
    </row>
    <row r="27" spans="3:41" ht="14" x14ac:dyDescent="0.2">
      <c r="C27" s="23">
        <v>1978</v>
      </c>
      <c r="E27" s="17">
        <v>8.3354590250302119E-2</v>
      </c>
      <c r="F27" s="15"/>
      <c r="G27" s="19">
        <f t="shared" si="0"/>
        <v>1.0833545902503021</v>
      </c>
      <c r="H27" s="15"/>
      <c r="I27" s="17">
        <v>4.0958060138924335E-2</v>
      </c>
      <c r="J27" s="15"/>
      <c r="K27" s="19">
        <f t="shared" si="1"/>
        <v>1.0409580601389243</v>
      </c>
      <c r="L27" s="15"/>
      <c r="M27" s="17">
        <v>0.29717279378556594</v>
      </c>
      <c r="N27" s="15"/>
      <c r="O27" s="19">
        <f t="shared" si="2"/>
        <v>1.2971727937855659</v>
      </c>
      <c r="P27" s="87"/>
      <c r="Q27" s="90">
        <v>0.1441288744116298</v>
      </c>
      <c r="R27" s="87"/>
      <c r="S27" s="92">
        <f t="shared" si="3"/>
        <v>1.1441288744116298</v>
      </c>
      <c r="T27" s="87"/>
      <c r="U27" s="90">
        <v>0.45320206242428673</v>
      </c>
      <c r="V27" s="87"/>
      <c r="W27" s="92">
        <f t="shared" si="9"/>
        <v>1.4532020624242867</v>
      </c>
      <c r="X27" s="87"/>
      <c r="Y27" s="269">
        <f t="shared" si="6"/>
        <v>0.45320206242428673</v>
      </c>
      <c r="Z27" s="164"/>
      <c r="AA27" s="92">
        <f t="shared" si="7"/>
        <v>1.4532020624242867</v>
      </c>
      <c r="AB27" s="87"/>
      <c r="AC27" s="17">
        <v>37.9</v>
      </c>
      <c r="AD27" s="18"/>
      <c r="AE27" s="164">
        <f t="shared" si="4"/>
        <v>8.5959885386819535E-2</v>
      </c>
      <c r="AF27" s="18"/>
      <c r="AG27" s="19">
        <f t="shared" si="5"/>
        <v>1.0859598853868195</v>
      </c>
      <c r="AO27" s="239">
        <f t="shared" si="8"/>
        <v>0.29866546841795827</v>
      </c>
    </row>
    <row r="28" spans="3:41" ht="14" x14ac:dyDescent="0.2">
      <c r="C28" s="23">
        <v>1979</v>
      </c>
      <c r="E28" s="17">
        <v>0.11411760970660723</v>
      </c>
      <c r="F28" s="15"/>
      <c r="G28" s="19">
        <f t="shared" si="0"/>
        <v>1.1141176097066072</v>
      </c>
      <c r="H28" s="15"/>
      <c r="I28" s="17">
        <v>-2.8301883493804358E-2</v>
      </c>
      <c r="J28" s="15"/>
      <c r="K28" s="19">
        <f t="shared" si="1"/>
        <v>0.97169811650619564</v>
      </c>
      <c r="L28" s="15"/>
      <c r="M28" s="17">
        <v>0.44767077501566743</v>
      </c>
      <c r="N28" s="15"/>
      <c r="O28" s="19">
        <f t="shared" si="2"/>
        <v>1.4476707750156674</v>
      </c>
      <c r="P28" s="87"/>
      <c r="Q28" s="90">
        <v>0.17245910063626943</v>
      </c>
      <c r="R28" s="87"/>
      <c r="S28" s="92">
        <f t="shared" si="3"/>
        <v>1.1724591006362695</v>
      </c>
      <c r="T28" s="87"/>
      <c r="U28" s="90">
        <v>4.7148862162509575E-2</v>
      </c>
      <c r="V28" s="87"/>
      <c r="W28" s="92">
        <f t="shared" si="9"/>
        <v>1.0471488621625096</v>
      </c>
      <c r="X28" s="87"/>
      <c r="Y28" s="269">
        <f t="shared" si="6"/>
        <v>4.7148862162509575E-2</v>
      </c>
      <c r="Z28" s="164"/>
      <c r="AA28" s="92">
        <f t="shared" si="7"/>
        <v>1.0471488621625096</v>
      </c>
      <c r="AB28" s="87"/>
      <c r="AC28" s="17">
        <v>41.6</v>
      </c>
      <c r="AD28" s="18"/>
      <c r="AE28" s="164">
        <f t="shared" si="4"/>
        <v>9.7625329815303585E-2</v>
      </c>
      <c r="AF28" s="18"/>
      <c r="AG28" s="19">
        <f t="shared" si="5"/>
        <v>1.0976253298153036</v>
      </c>
      <c r="AO28" s="239">
        <f t="shared" si="8"/>
        <v>0.1098039813993895</v>
      </c>
    </row>
    <row r="29" spans="3:41" ht="14" x14ac:dyDescent="0.2">
      <c r="C29" s="23">
        <v>1980</v>
      </c>
      <c r="E29" s="17">
        <v>0.14973599641511104</v>
      </c>
      <c r="F29" s="15"/>
      <c r="G29" s="19">
        <f t="shared" si="0"/>
        <v>1.149735996415111</v>
      </c>
      <c r="H29" s="15"/>
      <c r="I29" s="17">
        <v>6.5718951089772881E-2</v>
      </c>
      <c r="J29" s="15"/>
      <c r="K29" s="19">
        <f t="shared" si="1"/>
        <v>1.0657189510897729</v>
      </c>
      <c r="L29" s="15"/>
      <c r="M29" s="17">
        <v>0.30134680134680125</v>
      </c>
      <c r="N29" s="15"/>
      <c r="O29" s="19">
        <f t="shared" si="2"/>
        <v>1.3013468013468013</v>
      </c>
      <c r="P29" s="87"/>
      <c r="Q29" s="90">
        <v>0.35385032015813955</v>
      </c>
      <c r="R29" s="87"/>
      <c r="S29" s="92">
        <f t="shared" si="3"/>
        <v>1.3538503201581396</v>
      </c>
      <c r="T29" s="87"/>
      <c r="U29" s="90">
        <v>0.27208172284862364</v>
      </c>
      <c r="V29" s="87"/>
      <c r="W29" s="92">
        <f t="shared" si="9"/>
        <v>1.2720817228486236</v>
      </c>
      <c r="X29" s="87"/>
      <c r="Y29" s="269">
        <f t="shared" si="6"/>
        <v>0.27208172284862364</v>
      </c>
      <c r="Z29" s="164"/>
      <c r="AA29" s="92">
        <f t="shared" si="7"/>
        <v>1.2720817228486236</v>
      </c>
      <c r="AB29" s="87"/>
      <c r="AC29" s="17">
        <v>46.2</v>
      </c>
      <c r="AD29" s="18"/>
      <c r="AE29" s="164">
        <f t="shared" si="4"/>
        <v>0.11057692307692313</v>
      </c>
      <c r="AF29" s="18"/>
      <c r="AG29" s="19">
        <f t="shared" si="5"/>
        <v>1.1105769230769231</v>
      </c>
      <c r="AO29" s="239">
        <f t="shared" si="8"/>
        <v>0.3129660215033816</v>
      </c>
    </row>
    <row r="30" spans="3:41" ht="14" x14ac:dyDescent="0.2">
      <c r="C30" s="23">
        <v>1981</v>
      </c>
      <c r="E30" s="17">
        <v>0.18405586669942653</v>
      </c>
      <c r="F30" s="15"/>
      <c r="G30" s="19">
        <f t="shared" si="0"/>
        <v>1.1840558666994265</v>
      </c>
      <c r="H30" s="15"/>
      <c r="I30" s="17">
        <v>4.1985623338299582E-2</v>
      </c>
      <c r="J30" s="15"/>
      <c r="K30" s="19">
        <f t="shared" si="1"/>
        <v>1.0419856233382996</v>
      </c>
      <c r="L30" s="15"/>
      <c r="M30" s="17">
        <v>-0.10245795601552388</v>
      </c>
      <c r="N30" s="15"/>
      <c r="O30" s="19">
        <f t="shared" si="2"/>
        <v>0.89754204398447612</v>
      </c>
      <c r="P30" s="87"/>
      <c r="Q30" s="90">
        <v>-5.9100249350891525E-2</v>
      </c>
      <c r="R30" s="87"/>
      <c r="S30" s="92">
        <f t="shared" si="3"/>
        <v>0.94089975064910847</v>
      </c>
      <c r="T30" s="87"/>
      <c r="U30" s="90">
        <v>-1.4737141506235951E-2</v>
      </c>
      <c r="V30" s="87"/>
      <c r="W30" s="92">
        <f t="shared" si="9"/>
        <v>0.98526285849376405</v>
      </c>
      <c r="X30" s="87"/>
      <c r="Y30" s="269">
        <f t="shared" si="6"/>
        <v>-1.4737141506235951E-2</v>
      </c>
      <c r="Z30" s="164"/>
      <c r="AA30" s="92">
        <f t="shared" si="7"/>
        <v>0.98526285849376405</v>
      </c>
      <c r="AB30" s="87"/>
      <c r="AC30" s="17">
        <v>51.8</v>
      </c>
      <c r="AD30" s="18"/>
      <c r="AE30" s="164">
        <f t="shared" si="4"/>
        <v>0.1212121212121211</v>
      </c>
      <c r="AF30" s="18"/>
      <c r="AG30" s="19">
        <f t="shared" si="5"/>
        <v>1.1212121212121211</v>
      </c>
      <c r="AO30" s="239">
        <f t="shared" si="8"/>
        <v>-3.6918695428563741E-2</v>
      </c>
    </row>
    <row r="31" spans="3:41" ht="14" x14ac:dyDescent="0.2">
      <c r="C31" s="23">
        <v>1982</v>
      </c>
      <c r="E31" s="17">
        <v>0.15420417868311742</v>
      </c>
      <c r="F31" s="15"/>
      <c r="G31" s="19">
        <f t="shared" si="0"/>
        <v>1.1542041786831174</v>
      </c>
      <c r="H31" s="15"/>
      <c r="I31" s="17">
        <v>0.35362011604410948</v>
      </c>
      <c r="J31" s="15"/>
      <c r="K31" s="19">
        <f t="shared" si="1"/>
        <v>1.3536201160441095</v>
      </c>
      <c r="L31" s="15"/>
      <c r="M31" s="17">
        <v>5.538854342544175E-2</v>
      </c>
      <c r="N31" s="15"/>
      <c r="O31" s="19">
        <f t="shared" si="2"/>
        <v>1.0553885434254417</v>
      </c>
      <c r="P31" s="87"/>
      <c r="Q31" s="90">
        <v>0.26930039274349826</v>
      </c>
      <c r="R31" s="87"/>
      <c r="S31" s="92">
        <f t="shared" si="3"/>
        <v>1.2693003927434983</v>
      </c>
      <c r="T31" s="87"/>
      <c r="U31" s="90">
        <v>2.5403211790983926E-2</v>
      </c>
      <c r="V31" s="87"/>
      <c r="W31" s="92">
        <f t="shared" si="9"/>
        <v>1.0254032117909839</v>
      </c>
      <c r="X31" s="87"/>
      <c r="Y31" s="269">
        <f t="shared" si="6"/>
        <v>2.5403211790983926E-2</v>
      </c>
      <c r="Z31" s="164"/>
      <c r="AA31" s="92">
        <f t="shared" si="7"/>
        <v>1.0254032117909839</v>
      </c>
      <c r="AB31" s="87"/>
      <c r="AC31" s="17">
        <v>56.6</v>
      </c>
      <c r="AD31" s="18"/>
      <c r="AE31" s="164">
        <f t="shared" si="4"/>
        <v>9.2664092664092701E-2</v>
      </c>
      <c r="AF31" s="18"/>
      <c r="AG31" s="19">
        <f t="shared" si="5"/>
        <v>1.0926640926640927</v>
      </c>
      <c r="AO31" s="239">
        <f t="shared" si="8"/>
        <v>0.14735180226724109</v>
      </c>
    </row>
    <row r="32" spans="3:41" ht="14" x14ac:dyDescent="0.2">
      <c r="C32" s="23">
        <v>1983</v>
      </c>
      <c r="E32" s="17">
        <v>9.6236506908284225E-2</v>
      </c>
      <c r="F32" s="15"/>
      <c r="G32" s="19">
        <f t="shared" si="0"/>
        <v>1.0962365069082842</v>
      </c>
      <c r="H32" s="15"/>
      <c r="I32" s="17">
        <v>0.11534888053463721</v>
      </c>
      <c r="J32" s="15"/>
      <c r="K32" s="19">
        <f t="shared" si="1"/>
        <v>1.1153488805346372</v>
      </c>
      <c r="L32" s="15"/>
      <c r="M32" s="17">
        <v>0.3548852817231154</v>
      </c>
      <c r="N32" s="15"/>
      <c r="O32" s="19">
        <f t="shared" si="2"/>
        <v>1.3548852817231154</v>
      </c>
      <c r="P32" s="87"/>
      <c r="Q32" s="90">
        <v>0.23264746193251518</v>
      </c>
      <c r="R32" s="87"/>
      <c r="S32" s="92">
        <f t="shared" si="3"/>
        <v>1.2326474619325152</v>
      </c>
      <c r="T32" s="87"/>
      <c r="U32" s="90">
        <v>0.26113976065424382</v>
      </c>
      <c r="V32" s="87"/>
      <c r="W32" s="92">
        <f t="shared" si="9"/>
        <v>1.2611397606542438</v>
      </c>
      <c r="X32" s="87"/>
      <c r="Y32" s="269">
        <f t="shared" si="6"/>
        <v>0.26113976065424382</v>
      </c>
      <c r="Z32" s="164"/>
      <c r="AA32" s="92">
        <f t="shared" si="7"/>
        <v>1.2611397606542438</v>
      </c>
      <c r="AB32" s="87"/>
      <c r="AC32" s="17">
        <v>59.2</v>
      </c>
      <c r="AD32" s="18"/>
      <c r="AE32" s="164">
        <f t="shared" si="4"/>
        <v>4.5936395759717419E-2</v>
      </c>
      <c r="AF32" s="18"/>
      <c r="AG32" s="19">
        <f t="shared" si="5"/>
        <v>1.0459363957597174</v>
      </c>
      <c r="AO32" s="239">
        <f t="shared" si="8"/>
        <v>0.2468936112933795</v>
      </c>
    </row>
    <row r="33" spans="3:41" ht="14" x14ac:dyDescent="0.2">
      <c r="C33" s="23">
        <v>1984</v>
      </c>
      <c r="E33" s="17">
        <v>0.11586567791969804</v>
      </c>
      <c r="F33" s="15"/>
      <c r="G33" s="19">
        <f t="shared" si="0"/>
        <v>1.115865677919698</v>
      </c>
      <c r="H33" s="15"/>
      <c r="I33" s="17">
        <v>0.14664992413054012</v>
      </c>
      <c r="J33" s="15"/>
      <c r="K33" s="19">
        <f t="shared" si="1"/>
        <v>1.1466499241305401</v>
      </c>
      <c r="L33" s="15"/>
      <c r="M33" s="17">
        <v>-2.393226391728831E-2</v>
      </c>
      <c r="N33" s="15"/>
      <c r="O33" s="19">
        <f t="shared" si="2"/>
        <v>0.97606773608271169</v>
      </c>
      <c r="P33" s="87"/>
      <c r="Q33" s="90">
        <v>0.12373924530012337</v>
      </c>
      <c r="R33" s="87"/>
      <c r="S33" s="92">
        <f t="shared" si="3"/>
        <v>1.1237392453001234</v>
      </c>
      <c r="T33" s="87"/>
      <c r="U33" s="90">
        <v>0.14563524128028549</v>
      </c>
      <c r="V33" s="87"/>
      <c r="W33" s="92">
        <f t="shared" si="9"/>
        <v>1.1456352412802855</v>
      </c>
      <c r="X33" s="87"/>
      <c r="Y33" s="269">
        <f t="shared" si="6"/>
        <v>0.14563524128028549</v>
      </c>
      <c r="Z33" s="164"/>
      <c r="AA33" s="92">
        <f t="shared" si="7"/>
        <v>1.1456352412802855</v>
      </c>
      <c r="AB33" s="87"/>
      <c r="AC33" s="17">
        <v>61.4</v>
      </c>
      <c r="AD33" s="18"/>
      <c r="AE33" s="164">
        <f t="shared" si="4"/>
        <v>3.716216216216206E-2</v>
      </c>
      <c r="AF33" s="18"/>
      <c r="AG33" s="19">
        <f t="shared" si="5"/>
        <v>1.0371621621621621</v>
      </c>
      <c r="AO33" s="239">
        <f t="shared" si="8"/>
        <v>0.13468724329020443</v>
      </c>
    </row>
    <row r="34" spans="3:41" ht="14" x14ac:dyDescent="0.2">
      <c r="C34" s="23">
        <v>1985</v>
      </c>
      <c r="E34" s="17">
        <v>9.8780328271374174E-2</v>
      </c>
      <c r="F34" s="15"/>
      <c r="G34" s="19">
        <f t="shared" si="0"/>
        <v>1.0987803282713742</v>
      </c>
      <c r="H34" s="15"/>
      <c r="I34" s="17">
        <v>0.21226819619729942</v>
      </c>
      <c r="J34" s="15"/>
      <c r="K34" s="19">
        <f t="shared" si="1"/>
        <v>1.2122681961972994</v>
      </c>
      <c r="L34" s="15"/>
      <c r="M34" s="17">
        <v>0.25067272512687366</v>
      </c>
      <c r="N34" s="15"/>
      <c r="O34" s="19">
        <f t="shared" si="2"/>
        <v>1.2506727251268737</v>
      </c>
      <c r="P34" s="87"/>
      <c r="Q34" s="90">
        <v>0.39403262025465713</v>
      </c>
      <c r="R34" s="87"/>
      <c r="S34" s="92">
        <f t="shared" si="3"/>
        <v>1.3940326202546571</v>
      </c>
      <c r="T34" s="87"/>
      <c r="U34" s="90">
        <v>0.65857637520333268</v>
      </c>
      <c r="V34" s="87"/>
      <c r="W34" s="92">
        <f t="shared" si="9"/>
        <v>1.6585763752033327</v>
      </c>
      <c r="X34" s="87"/>
      <c r="Y34" s="269">
        <f t="shared" si="6"/>
        <v>0.65857637520333268</v>
      </c>
      <c r="Z34" s="164"/>
      <c r="AA34" s="92">
        <f t="shared" si="7"/>
        <v>1.6585763752033327</v>
      </c>
      <c r="AB34" s="87"/>
      <c r="AC34" s="17">
        <v>64.099999999999994</v>
      </c>
      <c r="AD34" s="18"/>
      <c r="AE34" s="164">
        <f t="shared" si="4"/>
        <v>4.3973941368078195E-2</v>
      </c>
      <c r="AF34" s="18"/>
      <c r="AG34" s="19">
        <f t="shared" si="5"/>
        <v>1.0439739413680782</v>
      </c>
      <c r="AO34" s="239">
        <f t="shared" si="8"/>
        <v>0.5263044977289949</v>
      </c>
    </row>
    <row r="35" spans="3:41" ht="14" x14ac:dyDescent="0.2">
      <c r="C35" s="23">
        <v>1986</v>
      </c>
      <c r="E35" s="17">
        <v>9.330001606656424E-2</v>
      </c>
      <c r="F35" s="15"/>
      <c r="G35" s="19">
        <f t="shared" si="0"/>
        <v>1.0933000160665642</v>
      </c>
      <c r="H35" s="15"/>
      <c r="I35" s="17">
        <v>0.14699997236914819</v>
      </c>
      <c r="J35" s="15"/>
      <c r="K35" s="19">
        <f t="shared" si="1"/>
        <v>1.1469999723691482</v>
      </c>
      <c r="L35" s="15"/>
      <c r="M35" s="17">
        <v>8.95399147868019E-2</v>
      </c>
      <c r="N35" s="15"/>
      <c r="O35" s="19">
        <f t="shared" si="2"/>
        <v>1.0895399147868019</v>
      </c>
      <c r="P35" s="87"/>
      <c r="Q35" s="90">
        <v>0.17626056907277921</v>
      </c>
      <c r="R35" s="87"/>
      <c r="S35" s="92">
        <f t="shared" si="3"/>
        <v>1.1762605690727792</v>
      </c>
      <c r="T35" s="87"/>
      <c r="U35" s="90">
        <v>0.67911532332504909</v>
      </c>
      <c r="V35" s="87"/>
      <c r="W35" s="92">
        <f t="shared" si="9"/>
        <v>1.6791153233250491</v>
      </c>
      <c r="X35" s="87"/>
      <c r="Y35" s="269">
        <f t="shared" si="6"/>
        <v>0.67911532332504909</v>
      </c>
      <c r="Z35" s="164"/>
      <c r="AA35" s="92">
        <f t="shared" si="7"/>
        <v>1.6791153233250491</v>
      </c>
      <c r="AB35" s="87"/>
      <c r="AC35" s="17">
        <v>66.8</v>
      </c>
      <c r="AD35" s="18"/>
      <c r="AE35" s="164">
        <f t="shared" si="4"/>
        <v>4.2121684867394649E-2</v>
      </c>
      <c r="AF35" s="18"/>
      <c r="AG35" s="19">
        <f t="shared" si="5"/>
        <v>1.0421216848673946</v>
      </c>
      <c r="AO35" s="239">
        <f t="shared" si="8"/>
        <v>0.42768794619891415</v>
      </c>
    </row>
    <row r="36" spans="3:41" ht="14" x14ac:dyDescent="0.2">
      <c r="C36" s="23">
        <v>1987</v>
      </c>
      <c r="E36" s="17">
        <v>8.4789139515897505E-2</v>
      </c>
      <c r="F36" s="15"/>
      <c r="G36" s="19">
        <f t="shared" si="0"/>
        <v>1.0847891395158975</v>
      </c>
      <c r="H36" s="15"/>
      <c r="I36" s="17">
        <v>4.0366222977775923E-2</v>
      </c>
      <c r="J36" s="15"/>
      <c r="K36" s="19">
        <f t="shared" si="1"/>
        <v>1.0403662229777759</v>
      </c>
      <c r="L36" s="15"/>
      <c r="M36" s="17">
        <v>5.8787612383417676E-2</v>
      </c>
      <c r="N36" s="15"/>
      <c r="O36" s="19">
        <f t="shared" si="2"/>
        <v>1.0587876123834177</v>
      </c>
      <c r="P36" s="87"/>
      <c r="Q36" s="90">
        <v>-4.0178238399823929E-3</v>
      </c>
      <c r="R36" s="87"/>
      <c r="S36" s="92">
        <f t="shared" si="3"/>
        <v>0.99598217616001761</v>
      </c>
      <c r="T36" s="87"/>
      <c r="U36" s="90">
        <v>0.17685187234278699</v>
      </c>
      <c r="V36" s="87"/>
      <c r="W36" s="92">
        <f t="shared" si="9"/>
        <v>1.176851872342787</v>
      </c>
      <c r="X36" s="87"/>
      <c r="Y36" s="269">
        <f t="shared" si="6"/>
        <v>0.17685187234278699</v>
      </c>
      <c r="Z36" s="164"/>
      <c r="AA36" s="92">
        <f t="shared" si="7"/>
        <v>1.176851872342787</v>
      </c>
      <c r="AB36" s="87"/>
      <c r="AC36" s="17">
        <v>69.599999999999994</v>
      </c>
      <c r="AD36" s="18"/>
      <c r="AE36" s="164">
        <f t="shared" si="4"/>
        <v>4.1916167664670656E-2</v>
      </c>
      <c r="AF36" s="18"/>
      <c r="AG36" s="19">
        <f t="shared" si="5"/>
        <v>1.0419161676646707</v>
      </c>
      <c r="AO36" s="239">
        <f t="shared" si="8"/>
        <v>8.6417024251402297E-2</v>
      </c>
    </row>
    <row r="37" spans="3:41" ht="14" x14ac:dyDescent="0.2">
      <c r="C37" s="23">
        <v>1988</v>
      </c>
      <c r="E37" s="17">
        <v>9.4097844995248536E-2</v>
      </c>
      <c r="F37" s="15"/>
      <c r="G37" s="19">
        <f t="shared" si="0"/>
        <v>1.0940978449952485</v>
      </c>
      <c r="H37" s="15"/>
      <c r="I37" s="17">
        <v>9.7879759391345411E-2</v>
      </c>
      <c r="J37" s="15"/>
      <c r="K37" s="19">
        <f t="shared" si="1"/>
        <v>1.0978797593913454</v>
      </c>
      <c r="L37" s="15"/>
      <c r="M37" s="17">
        <v>0.11081484729422719</v>
      </c>
      <c r="N37" s="15"/>
      <c r="O37" s="19">
        <f t="shared" si="2"/>
        <v>1.1108148472942272</v>
      </c>
      <c r="P37" s="87"/>
      <c r="Q37" s="90">
        <v>6.4354449225332511E-2</v>
      </c>
      <c r="R37" s="87"/>
      <c r="S37" s="92">
        <f t="shared" si="3"/>
        <v>1.0643544492253325</v>
      </c>
      <c r="T37" s="87"/>
      <c r="U37" s="90">
        <v>0.1765920363283886</v>
      </c>
      <c r="V37" s="87"/>
      <c r="W37" s="92">
        <f t="shared" si="9"/>
        <v>1.1765920363283886</v>
      </c>
      <c r="X37" s="87"/>
      <c r="Y37" s="269">
        <f t="shared" si="6"/>
        <v>0.1765920363283886</v>
      </c>
      <c r="Z37" s="164"/>
      <c r="AA37" s="92">
        <f t="shared" si="7"/>
        <v>1.1765920363283886</v>
      </c>
      <c r="AB37" s="87"/>
      <c r="AC37" s="17">
        <v>72.3</v>
      </c>
      <c r="AD37" s="18"/>
      <c r="AE37" s="164">
        <f t="shared" si="4"/>
        <v>3.8793103448275801E-2</v>
      </c>
      <c r="AF37" s="18"/>
      <c r="AG37" s="19">
        <f t="shared" si="5"/>
        <v>1.0387931034482758</v>
      </c>
      <c r="AO37" s="239">
        <f t="shared" si="8"/>
        <v>0.12047324277686056</v>
      </c>
    </row>
    <row r="38" spans="3:41" ht="14" x14ac:dyDescent="0.2">
      <c r="C38" s="23">
        <v>1989</v>
      </c>
      <c r="E38" s="17">
        <v>0.12361286225093604</v>
      </c>
      <c r="F38" s="15"/>
      <c r="G38" s="19">
        <f t="shared" si="0"/>
        <v>1.123612862250936</v>
      </c>
      <c r="H38" s="15"/>
      <c r="I38" s="17">
        <v>0.12808181213335179</v>
      </c>
      <c r="J38" s="15"/>
      <c r="K38" s="19">
        <f t="shared" si="1"/>
        <v>1.1280818121333518</v>
      </c>
      <c r="L38" s="15"/>
      <c r="M38" s="17">
        <v>0.2137272378484627</v>
      </c>
      <c r="N38" s="15"/>
      <c r="O38" s="19">
        <f t="shared" si="2"/>
        <v>1.2137272378484627</v>
      </c>
      <c r="P38" s="87"/>
      <c r="Q38" s="90">
        <v>0.28083721763235436</v>
      </c>
      <c r="R38" s="87"/>
      <c r="S38" s="92">
        <f t="shared" si="3"/>
        <v>1.2808372176323544</v>
      </c>
      <c r="T38" s="87"/>
      <c r="U38" s="90">
        <v>7.7667512210993106E-2</v>
      </c>
      <c r="V38" s="87"/>
      <c r="W38" s="92">
        <f t="shared" si="9"/>
        <v>1.0776675122109931</v>
      </c>
      <c r="X38" s="87"/>
      <c r="Y38" s="269">
        <f t="shared" si="6"/>
        <v>7.7667512210993106E-2</v>
      </c>
      <c r="Z38" s="164"/>
      <c r="AA38" s="92">
        <f t="shared" si="7"/>
        <v>1.0776675122109931</v>
      </c>
      <c r="AB38" s="87"/>
      <c r="AC38" s="17">
        <v>76.099999999999994</v>
      </c>
      <c r="AD38" s="18"/>
      <c r="AE38" s="164">
        <f t="shared" si="4"/>
        <v>5.2558782849239316E-2</v>
      </c>
      <c r="AF38" s="18"/>
      <c r="AG38" s="19">
        <f t="shared" si="5"/>
        <v>1.0525587828492393</v>
      </c>
      <c r="AO38" s="239">
        <f t="shared" si="8"/>
        <v>0.17925236492167373</v>
      </c>
    </row>
    <row r="39" spans="3:41" ht="14" x14ac:dyDescent="0.2">
      <c r="C39" s="23">
        <v>1990</v>
      </c>
      <c r="E39" s="17">
        <v>0.13484226253417853</v>
      </c>
      <c r="F39" s="15"/>
      <c r="G39" s="19">
        <f t="shared" si="0"/>
        <v>1.1348422625341785</v>
      </c>
      <c r="H39" s="15"/>
      <c r="I39" s="17">
        <v>7.5377230537480688E-2</v>
      </c>
      <c r="J39" s="15"/>
      <c r="K39" s="19">
        <f t="shared" si="1"/>
        <v>1.0753772305374807</v>
      </c>
      <c r="L39" s="15"/>
      <c r="M39" s="17">
        <v>-0.14797992368303303</v>
      </c>
      <c r="N39" s="15"/>
      <c r="O39" s="19">
        <f t="shared" si="2"/>
        <v>0.85202007631696697</v>
      </c>
      <c r="P39" s="87"/>
      <c r="Q39" s="90">
        <v>-2.8965924315405567E-2</v>
      </c>
      <c r="R39" s="87"/>
      <c r="S39" s="92">
        <f t="shared" si="3"/>
        <v>0.97103407568459443</v>
      </c>
      <c r="T39" s="87"/>
      <c r="U39" s="90">
        <v>-0.23030981214414503</v>
      </c>
      <c r="V39" s="87"/>
      <c r="W39" s="92">
        <f t="shared" si="9"/>
        <v>0.76969018785585497</v>
      </c>
      <c r="X39" s="87"/>
      <c r="Y39" s="269">
        <f t="shared" si="6"/>
        <v>-0.23030981214414503</v>
      </c>
      <c r="Z39" s="164"/>
      <c r="AA39" s="92">
        <f t="shared" si="7"/>
        <v>0.76969018785585497</v>
      </c>
      <c r="AB39" s="87"/>
      <c r="AC39" s="17">
        <v>79.900000000000006</v>
      </c>
      <c r="AD39" s="18"/>
      <c r="AE39" s="164">
        <f t="shared" si="4"/>
        <v>4.9934296977661052E-2</v>
      </c>
      <c r="AF39" s="18"/>
      <c r="AG39" s="19">
        <f t="shared" si="5"/>
        <v>1.0499342969776611</v>
      </c>
      <c r="AO39" s="239">
        <f t="shared" si="8"/>
        <v>-0.1296378682297753</v>
      </c>
    </row>
    <row r="40" spans="3:41" ht="14" x14ac:dyDescent="0.2">
      <c r="C40" s="23">
        <v>1991</v>
      </c>
      <c r="E40" s="17">
        <v>9.8331854626155124E-2</v>
      </c>
      <c r="F40" s="15"/>
      <c r="G40" s="19">
        <f t="shared" si="0"/>
        <v>1.0983318546261551</v>
      </c>
      <c r="H40" s="15"/>
      <c r="I40" s="17">
        <v>0.22139901474010193</v>
      </c>
      <c r="J40" s="15"/>
      <c r="K40" s="19">
        <f t="shared" si="1"/>
        <v>1.2213990147401019</v>
      </c>
      <c r="L40" s="15"/>
      <c r="M40" s="17">
        <v>0.12015125294869922</v>
      </c>
      <c r="N40" s="15"/>
      <c r="O40" s="19">
        <f t="shared" si="2"/>
        <v>1.1201512529486992</v>
      </c>
      <c r="P40" s="87"/>
      <c r="Q40" s="90">
        <v>0.29923533607290498</v>
      </c>
      <c r="R40" s="87"/>
      <c r="S40" s="92">
        <f t="shared" si="3"/>
        <v>1.299235336072905</v>
      </c>
      <c r="T40" s="87"/>
      <c r="U40" s="90">
        <v>0.12029315209520042</v>
      </c>
      <c r="V40" s="87"/>
      <c r="W40" s="92">
        <f t="shared" si="9"/>
        <v>1.1202931520952004</v>
      </c>
      <c r="X40" s="87"/>
      <c r="Y40" s="269">
        <f t="shared" si="6"/>
        <v>0.12029315209520042</v>
      </c>
      <c r="Z40" s="164"/>
      <c r="AA40" s="92">
        <f t="shared" si="7"/>
        <v>1.1202931520952004</v>
      </c>
      <c r="AB40" s="87"/>
      <c r="AC40" s="17">
        <v>82.9</v>
      </c>
      <c r="AD40" s="18"/>
      <c r="AE40" s="164">
        <f t="shared" si="4"/>
        <v>3.7546933667083948E-2</v>
      </c>
      <c r="AF40" s="18"/>
      <c r="AG40" s="19">
        <f t="shared" si="5"/>
        <v>1.0375469336670839</v>
      </c>
      <c r="AO40" s="239">
        <f t="shared" si="8"/>
        <v>0.2097642440840527</v>
      </c>
    </row>
    <row r="41" spans="3:41" ht="14" x14ac:dyDescent="0.2">
      <c r="C41" s="23">
        <v>1992</v>
      </c>
      <c r="E41" s="17">
        <v>7.0755062982055916E-2</v>
      </c>
      <c r="F41" s="15"/>
      <c r="G41" s="19">
        <f t="shared" si="0"/>
        <v>1.0707550629820559</v>
      </c>
      <c r="H41" s="15"/>
      <c r="I41" s="17">
        <v>9.846258120778062E-2</v>
      </c>
      <c r="J41" s="15"/>
      <c r="K41" s="19">
        <f t="shared" si="1"/>
        <v>1.0984625812077806</v>
      </c>
      <c r="L41" s="15"/>
      <c r="M41" s="17">
        <v>-1.4332559085550867E-2</v>
      </c>
      <c r="N41" s="15"/>
      <c r="O41" s="19">
        <f t="shared" si="2"/>
        <v>0.98566744091444913</v>
      </c>
      <c r="P41" s="87"/>
      <c r="Q41" s="90">
        <v>0.18912193883386941</v>
      </c>
      <c r="R41" s="87"/>
      <c r="S41" s="92">
        <f t="shared" si="3"/>
        <v>1.1891219388338694</v>
      </c>
      <c r="T41" s="87"/>
      <c r="U41" s="90">
        <v>-2.5995397562624922E-2</v>
      </c>
      <c r="V41" s="87"/>
      <c r="W41" s="92">
        <f t="shared" si="9"/>
        <v>0.97400460243737508</v>
      </c>
      <c r="X41" s="87"/>
      <c r="Y41" s="269">
        <f t="shared" si="6"/>
        <v>-2.5995397562624922E-2</v>
      </c>
      <c r="Z41" s="164"/>
      <c r="AA41" s="92">
        <f t="shared" si="7"/>
        <v>0.97400460243737508</v>
      </c>
      <c r="AB41" s="87"/>
      <c r="AC41" s="17">
        <v>84.7</v>
      </c>
      <c r="AD41" s="18"/>
      <c r="AE41" s="164">
        <f t="shared" si="4"/>
        <v>2.1712907117008351E-2</v>
      </c>
      <c r="AF41" s="18"/>
      <c r="AG41" s="19">
        <f t="shared" si="5"/>
        <v>1.0217129071170084</v>
      </c>
      <c r="AO41" s="239">
        <f t="shared" si="8"/>
        <v>8.1563270635622243E-2</v>
      </c>
    </row>
    <row r="42" spans="3:41" ht="14" x14ac:dyDescent="0.2">
      <c r="C42" s="23">
        <v>1993</v>
      </c>
      <c r="E42" s="17">
        <v>5.4956243599671772E-2</v>
      </c>
      <c r="F42" s="15"/>
      <c r="G42" s="19">
        <f t="shared" si="0"/>
        <v>1.0549562435996718</v>
      </c>
      <c r="H42" s="15"/>
      <c r="I42" s="17">
        <v>0.18131629978118546</v>
      </c>
      <c r="J42" s="15"/>
      <c r="K42" s="19">
        <f t="shared" si="1"/>
        <v>1.1813162997811855</v>
      </c>
      <c r="L42" s="15"/>
      <c r="M42" s="17">
        <v>0.32547544758112656</v>
      </c>
      <c r="N42" s="15"/>
      <c r="O42" s="19">
        <f t="shared" si="2"/>
        <v>1.3254754475811266</v>
      </c>
      <c r="P42" s="87"/>
      <c r="Q42" s="90">
        <v>0.1411952224399895</v>
      </c>
      <c r="R42" s="87"/>
      <c r="S42" s="92">
        <f t="shared" si="3"/>
        <v>1.1411952224399895</v>
      </c>
      <c r="T42" s="87"/>
      <c r="U42" s="90">
        <v>0.37825168504790407</v>
      </c>
      <c r="V42" s="87"/>
      <c r="W42" s="92">
        <f t="shared" si="9"/>
        <v>1.3782516850479041</v>
      </c>
      <c r="X42" s="87"/>
      <c r="Y42" s="269">
        <f t="shared" si="6"/>
        <v>0.37825168504790407</v>
      </c>
      <c r="Z42" s="164"/>
      <c r="AA42" s="92">
        <f t="shared" si="7"/>
        <v>1.3782516850479041</v>
      </c>
      <c r="AB42" s="87"/>
      <c r="AC42" s="17">
        <v>86.1</v>
      </c>
      <c r="AD42" s="18"/>
      <c r="AE42" s="164">
        <f t="shared" si="4"/>
        <v>1.6528925619834656E-2</v>
      </c>
      <c r="AF42" s="18"/>
      <c r="AG42" s="19">
        <f t="shared" si="5"/>
        <v>1.0165289256198347</v>
      </c>
      <c r="AO42" s="239">
        <f t="shared" si="8"/>
        <v>0.25972345374394679</v>
      </c>
    </row>
    <row r="43" spans="3:41" ht="14" x14ac:dyDescent="0.2">
      <c r="C43" s="23">
        <v>1994</v>
      </c>
      <c r="E43" s="17">
        <v>5.3565853314174738E-2</v>
      </c>
      <c r="F43" s="15"/>
      <c r="G43" s="19">
        <f t="shared" si="0"/>
        <v>1.0535658533141747</v>
      </c>
      <c r="H43" s="15"/>
      <c r="I43" s="17">
        <v>-4.3109744579941989E-2</v>
      </c>
      <c r="J43" s="15"/>
      <c r="K43" s="19">
        <f t="shared" si="1"/>
        <v>0.95689025542005801</v>
      </c>
      <c r="L43" s="15"/>
      <c r="M43" s="17">
        <v>-1.7638041483707401E-3</v>
      </c>
      <c r="N43" s="15"/>
      <c r="O43" s="19">
        <f t="shared" si="2"/>
        <v>0.99823619585162926</v>
      </c>
      <c r="P43" s="87"/>
      <c r="Q43" s="90">
        <v>7.3402641341827168E-2</v>
      </c>
      <c r="R43" s="87"/>
      <c r="S43" s="92">
        <f t="shared" si="3"/>
        <v>1.0734026413418272</v>
      </c>
      <c r="T43" s="87"/>
      <c r="U43" s="90">
        <v>0.14481632232588448</v>
      </c>
      <c r="V43" s="87"/>
      <c r="W43" s="92">
        <f t="shared" si="9"/>
        <v>1.1448163223258845</v>
      </c>
      <c r="X43" s="87"/>
      <c r="Y43" s="269">
        <f t="shared" si="6"/>
        <v>0.14481632232588448</v>
      </c>
      <c r="Z43" s="164"/>
      <c r="AA43" s="92">
        <f t="shared" si="7"/>
        <v>1.1448163223258845</v>
      </c>
      <c r="AB43" s="87"/>
      <c r="AC43" s="17">
        <v>86.3</v>
      </c>
      <c r="AD43" s="18"/>
      <c r="AE43" s="164">
        <f t="shared" si="4"/>
        <v>2.3228803716608404E-3</v>
      </c>
      <c r="AF43" s="18"/>
      <c r="AG43" s="19">
        <f t="shared" si="5"/>
        <v>1.0023228803716608</v>
      </c>
      <c r="AO43" s="239">
        <f t="shared" si="8"/>
        <v>0.10910948183385583</v>
      </c>
    </row>
    <row r="44" spans="3:41" ht="14" x14ac:dyDescent="0.2">
      <c r="C44" s="23">
        <v>1995</v>
      </c>
      <c r="E44" s="17">
        <v>7.3909394472190915E-2</v>
      </c>
      <c r="F44" s="15"/>
      <c r="G44" s="19">
        <f t="shared" si="0"/>
        <v>1.0739093944721909</v>
      </c>
      <c r="H44" s="15"/>
      <c r="I44" s="17">
        <v>0.20666336813930686</v>
      </c>
      <c r="J44" s="15"/>
      <c r="K44" s="19">
        <f t="shared" si="1"/>
        <v>1.2066633681393069</v>
      </c>
      <c r="L44" s="15"/>
      <c r="M44" s="17">
        <v>0.14529399077666727</v>
      </c>
      <c r="N44" s="15"/>
      <c r="O44" s="19">
        <f t="shared" si="2"/>
        <v>1.1452939907766673</v>
      </c>
      <c r="P44" s="87"/>
      <c r="Q44" s="90">
        <v>0.33773965053007449</v>
      </c>
      <c r="R44" s="87"/>
      <c r="S44" s="92">
        <f t="shared" si="3"/>
        <v>1.3377396505300745</v>
      </c>
      <c r="T44" s="87"/>
      <c r="U44" s="90">
        <v>8.4669024463836173E-2</v>
      </c>
      <c r="V44" s="87"/>
      <c r="W44" s="92">
        <f t="shared" si="9"/>
        <v>1.0846690244638362</v>
      </c>
      <c r="X44" s="87"/>
      <c r="Y44" s="269">
        <f t="shared" si="6"/>
        <v>8.4669024463836173E-2</v>
      </c>
      <c r="Z44" s="164"/>
      <c r="AA44" s="92">
        <f t="shared" si="7"/>
        <v>1.0846690244638362</v>
      </c>
      <c r="AB44" s="87"/>
      <c r="AC44" s="17">
        <v>87.8</v>
      </c>
      <c r="AD44" s="18"/>
      <c r="AE44" s="164">
        <f t="shared" si="4"/>
        <v>1.7381228273464666E-2</v>
      </c>
      <c r="AF44" s="18"/>
      <c r="AG44" s="19">
        <f t="shared" si="5"/>
        <v>1.0173812282734647</v>
      </c>
      <c r="AO44" s="239">
        <f t="shared" si="8"/>
        <v>0.21120433749695533</v>
      </c>
    </row>
    <row r="45" spans="3:41" ht="14" x14ac:dyDescent="0.2">
      <c r="C45" s="23">
        <v>1996</v>
      </c>
      <c r="E45" s="17">
        <v>5.0211242173742399E-2</v>
      </c>
      <c r="F45" s="15"/>
      <c r="G45" s="19">
        <f t="shared" si="0"/>
        <v>1.0502112421737424</v>
      </c>
      <c r="H45" s="15"/>
      <c r="I45" s="17">
        <v>0.12258019500144712</v>
      </c>
      <c r="J45" s="15"/>
      <c r="K45" s="19">
        <f t="shared" si="1"/>
        <v>1.1225801950014471</v>
      </c>
      <c r="L45" s="15"/>
      <c r="M45" s="17">
        <v>0.28346300291846926</v>
      </c>
      <c r="N45" s="15"/>
      <c r="O45" s="19">
        <f t="shared" si="2"/>
        <v>1.2834630029184693</v>
      </c>
      <c r="P45" s="87"/>
      <c r="Q45" s="90">
        <v>0.23574492501531608</v>
      </c>
      <c r="R45" s="87"/>
      <c r="S45" s="92">
        <f t="shared" si="3"/>
        <v>1.2357449250153161</v>
      </c>
      <c r="T45" s="87"/>
      <c r="U45" s="90">
        <v>6.8920902487878521E-2</v>
      </c>
      <c r="V45" s="87"/>
      <c r="W45" s="92">
        <f t="shared" si="9"/>
        <v>1.0689209024878785</v>
      </c>
      <c r="X45" s="87"/>
      <c r="Y45" s="269">
        <f t="shared" si="6"/>
        <v>6.8920902487878521E-2</v>
      </c>
      <c r="Z45" s="164"/>
      <c r="AA45" s="92">
        <f t="shared" si="7"/>
        <v>1.0689209024878785</v>
      </c>
      <c r="AB45" s="87"/>
      <c r="AC45" s="17">
        <v>89.7</v>
      </c>
      <c r="AD45" s="18"/>
      <c r="AE45" s="164">
        <f t="shared" si="4"/>
        <v>2.1640091116173155E-2</v>
      </c>
      <c r="AF45" s="18"/>
      <c r="AG45" s="19">
        <f t="shared" si="5"/>
        <v>1.0216400911161732</v>
      </c>
      <c r="AO45" s="239">
        <f t="shared" si="8"/>
        <v>0.1523329137515973</v>
      </c>
    </row>
    <row r="46" spans="3:41" ht="14" x14ac:dyDescent="0.2">
      <c r="C46" s="23">
        <v>1997</v>
      </c>
      <c r="E46" s="17">
        <v>3.1769398603203047E-2</v>
      </c>
      <c r="F46" s="15"/>
      <c r="G46" s="19">
        <f t="shared" si="0"/>
        <v>1.031769398603203</v>
      </c>
      <c r="H46" s="15"/>
      <c r="I46" s="17">
        <v>9.6516795662767496E-2</v>
      </c>
      <c r="J46" s="15"/>
      <c r="K46" s="19">
        <f t="shared" si="1"/>
        <v>1.0965167956627675</v>
      </c>
      <c r="L46" s="15"/>
      <c r="M46" s="17">
        <v>0.14977572947137308</v>
      </c>
      <c r="N46" s="15"/>
      <c r="O46" s="19">
        <f t="shared" si="2"/>
        <v>1.1497757294713731</v>
      </c>
      <c r="P46" s="87"/>
      <c r="Q46" s="90">
        <v>0.3923708812514124</v>
      </c>
      <c r="R46" s="87"/>
      <c r="S46" s="92">
        <f t="shared" si="3"/>
        <v>1.3923708812514124</v>
      </c>
      <c r="T46" s="87"/>
      <c r="U46" s="90">
        <v>6.5529685719756259E-2</v>
      </c>
      <c r="V46" s="87"/>
      <c r="W46" s="92">
        <f t="shared" si="9"/>
        <v>1.0655296857197563</v>
      </c>
      <c r="X46" s="87"/>
      <c r="Y46" s="269">
        <f t="shared" si="6"/>
        <v>6.5529685719756259E-2</v>
      </c>
      <c r="Z46" s="164"/>
      <c r="AA46" s="92">
        <f t="shared" si="7"/>
        <v>1.0655296857197563</v>
      </c>
      <c r="AB46" s="87"/>
      <c r="AC46" s="17">
        <v>90.4</v>
      </c>
      <c r="AD46" s="18"/>
      <c r="AE46" s="164">
        <f t="shared" si="4"/>
        <v>7.8037904124861335E-3</v>
      </c>
      <c r="AF46" s="18"/>
      <c r="AG46" s="19">
        <f t="shared" si="5"/>
        <v>1.0078037904124861</v>
      </c>
      <c r="AO46" s="239">
        <f t="shared" ref="AO46:AO72" si="10">(U46+Q46)/2</f>
        <v>0.22895028348558433</v>
      </c>
    </row>
    <row r="47" spans="3:41" ht="14" x14ac:dyDescent="0.2">
      <c r="C47" s="23">
        <v>1998</v>
      </c>
      <c r="E47" s="17">
        <v>4.7289656747426578E-2</v>
      </c>
      <c r="F47" s="15"/>
      <c r="G47" s="19">
        <f t="shared" si="0"/>
        <v>1.0472896567474266</v>
      </c>
      <c r="H47" s="15"/>
      <c r="I47" s="17">
        <v>9.1650877192420932E-2</v>
      </c>
      <c r="J47" s="15"/>
      <c r="K47" s="19">
        <f t="shared" si="1"/>
        <v>1.0916508771924209</v>
      </c>
      <c r="L47" s="15"/>
      <c r="M47" s="17">
        <v>-1.5841692353300241E-2</v>
      </c>
      <c r="N47" s="15"/>
      <c r="O47" s="19">
        <f t="shared" si="2"/>
        <v>0.98415830764669976</v>
      </c>
      <c r="P47" s="87"/>
      <c r="Q47" s="90">
        <v>0.38005832436798892</v>
      </c>
      <c r="R47" s="87"/>
      <c r="S47" s="92">
        <f t="shared" si="3"/>
        <v>1.3800583243679889</v>
      </c>
      <c r="T47" s="87"/>
      <c r="U47" s="90">
        <v>0.29155793289415644</v>
      </c>
      <c r="V47" s="87"/>
      <c r="W47" s="92">
        <f t="shared" si="9"/>
        <v>1.2915579328941564</v>
      </c>
      <c r="X47" s="87"/>
      <c r="Y47" s="269">
        <f t="shared" si="6"/>
        <v>0.29155793289415644</v>
      </c>
      <c r="Z47" s="164"/>
      <c r="AA47" s="92">
        <f t="shared" si="7"/>
        <v>1.2915579328941564</v>
      </c>
      <c r="AB47" s="87"/>
      <c r="AC47" s="17">
        <v>91.3</v>
      </c>
      <c r="AD47" s="18"/>
      <c r="AE47" s="164">
        <f t="shared" si="4"/>
        <v>9.9557522123892017E-3</v>
      </c>
      <c r="AF47" s="18"/>
      <c r="AG47" s="19">
        <f t="shared" si="5"/>
        <v>1.0099557522123892</v>
      </c>
      <c r="AO47" s="239">
        <f t="shared" si="10"/>
        <v>0.33580812863107268</v>
      </c>
    </row>
    <row r="48" spans="3:41" ht="14" x14ac:dyDescent="0.2">
      <c r="C48" s="23">
        <v>1999</v>
      </c>
      <c r="E48" s="17">
        <v>4.6563450656321725E-2</v>
      </c>
      <c r="F48" s="15"/>
      <c r="G48" s="19">
        <f t="shared" si="0"/>
        <v>1.0465634506563217</v>
      </c>
      <c r="H48" s="15"/>
      <c r="I48" s="17">
        <v>-1.1490280615984338E-2</v>
      </c>
      <c r="J48" s="15"/>
      <c r="K48" s="19">
        <f t="shared" si="1"/>
        <v>0.98850971938401566</v>
      </c>
      <c r="L48" s="15"/>
      <c r="M48" s="17">
        <v>0.31714176221608237</v>
      </c>
      <c r="N48" s="15"/>
      <c r="O48" s="19">
        <f t="shared" si="2"/>
        <v>1.3171417622160824</v>
      </c>
      <c r="P48" s="87"/>
      <c r="Q48" s="90">
        <v>0.14373303768938883</v>
      </c>
      <c r="R48" s="87"/>
      <c r="S48" s="92">
        <f t="shared" si="3"/>
        <v>1.1437330376893888</v>
      </c>
      <c r="T48" s="87"/>
      <c r="U48" s="90">
        <v>0.2028526500582033</v>
      </c>
      <c r="V48" s="87"/>
      <c r="W48" s="92">
        <f t="shared" si="9"/>
        <v>1.2028526500582033</v>
      </c>
      <c r="X48" s="87"/>
      <c r="Y48" s="269">
        <f t="shared" si="6"/>
        <v>0.2028526500582033</v>
      </c>
      <c r="Z48" s="164"/>
      <c r="AA48" s="92">
        <f t="shared" si="7"/>
        <v>1.2028526500582033</v>
      </c>
      <c r="AB48" s="87"/>
      <c r="AC48" s="17">
        <v>93.7</v>
      </c>
      <c r="AD48" s="18"/>
      <c r="AE48" s="164">
        <f t="shared" si="4"/>
        <v>2.6286966046002336E-2</v>
      </c>
      <c r="AF48" s="18"/>
      <c r="AG48" s="19">
        <f t="shared" si="5"/>
        <v>1.0262869660460023</v>
      </c>
      <c r="AO48" s="239">
        <f t="shared" si="10"/>
        <v>0.17329284387379607</v>
      </c>
    </row>
    <row r="49" spans="3:41" ht="14" x14ac:dyDescent="0.2">
      <c r="C49" s="23">
        <v>2000</v>
      </c>
      <c r="E49" s="17">
        <v>5.4724942117415409E-2</v>
      </c>
      <c r="F49" s="15"/>
      <c r="G49" s="19">
        <f t="shared" si="0"/>
        <v>1.0547249421174154</v>
      </c>
      <c r="H49" s="15"/>
      <c r="I49" s="17">
        <v>0.10245788517725418</v>
      </c>
      <c r="J49" s="15"/>
      <c r="K49" s="19">
        <f t="shared" si="1"/>
        <v>1.1024578851772542</v>
      </c>
      <c r="L49" s="15"/>
      <c r="M49" s="17">
        <v>7.4087218412736133E-2</v>
      </c>
      <c r="N49" s="15"/>
      <c r="O49" s="19">
        <f t="shared" si="2"/>
        <v>1.0740872184127361</v>
      </c>
      <c r="P49" s="87"/>
      <c r="Q49" s="90">
        <v>-5.93017998185289E-2</v>
      </c>
      <c r="R49" s="87"/>
      <c r="S49" s="92">
        <f t="shared" si="3"/>
        <v>0.9406982001814711</v>
      </c>
      <c r="T49" s="87"/>
      <c r="U49" s="90">
        <v>-0.10953277931862204</v>
      </c>
      <c r="V49" s="87"/>
      <c r="W49" s="92">
        <f t="shared" si="9"/>
        <v>0.89046722068137796</v>
      </c>
      <c r="X49" s="87"/>
      <c r="Y49" s="269">
        <f>U49</f>
        <v>-0.10953277931862204</v>
      </c>
      <c r="Z49" s="164"/>
      <c r="AA49" s="92">
        <f t="shared" si="7"/>
        <v>0.89046722068137796</v>
      </c>
      <c r="AB49" s="87"/>
      <c r="AC49" s="17">
        <v>96.7</v>
      </c>
      <c r="AD49" s="18"/>
      <c r="AE49" s="164">
        <f t="shared" si="4"/>
        <v>3.2017075773745907E-2</v>
      </c>
      <c r="AF49" s="18"/>
      <c r="AG49" s="19">
        <f t="shared" si="5"/>
        <v>1.0320170757737459</v>
      </c>
      <c r="AO49" s="239">
        <f t="shared" si="10"/>
        <v>-8.4417289568575471E-2</v>
      </c>
    </row>
    <row r="50" spans="3:41" ht="14" x14ac:dyDescent="0.2">
      <c r="C50" s="23">
        <v>2001</v>
      </c>
      <c r="E50" s="17">
        <v>4.7185912354585025E-2</v>
      </c>
      <c r="F50" s="15"/>
      <c r="G50" s="19">
        <f t="shared" si="0"/>
        <v>1.047185912354585</v>
      </c>
      <c r="H50" s="15"/>
      <c r="I50" s="17">
        <v>8.0648150846847955E-2</v>
      </c>
      <c r="J50" s="15"/>
      <c r="K50" s="19">
        <f t="shared" si="1"/>
        <v>1.080648150846848</v>
      </c>
      <c r="L50" s="15"/>
      <c r="M50" s="17">
        <v>-0.12572184920464102</v>
      </c>
      <c r="N50" s="15"/>
      <c r="O50" s="19">
        <f t="shared" si="2"/>
        <v>0.87427815079535898</v>
      </c>
      <c r="P50" s="87"/>
      <c r="Q50" s="90">
        <v>-6.3565268426247101E-2</v>
      </c>
      <c r="R50" s="87"/>
      <c r="S50" s="92">
        <f t="shared" si="3"/>
        <v>0.9364347315737529</v>
      </c>
      <c r="T50" s="87"/>
      <c r="U50" s="90">
        <v>-0.16260858557434343</v>
      </c>
      <c r="V50" s="87"/>
      <c r="W50" s="92">
        <f t="shared" si="9"/>
        <v>0.83739141442565657</v>
      </c>
      <c r="X50" s="87"/>
      <c r="Y50" s="268">
        <f>((1.086796^20)/GEOMEAN(AA56:AA70)^14)^(1/6)-1</f>
        <v>0.17713863973610344</v>
      </c>
      <c r="Z50" s="87"/>
      <c r="AA50" s="92">
        <f t="shared" si="7"/>
        <v>1.1771386397361034</v>
      </c>
      <c r="AB50" s="87"/>
      <c r="AC50" s="17">
        <v>97.4</v>
      </c>
      <c r="AD50" s="18"/>
      <c r="AE50" s="164">
        <f t="shared" si="4"/>
        <v>7.2388831437435464E-3</v>
      </c>
      <c r="AF50" s="18"/>
      <c r="AG50" s="19">
        <f t="shared" si="5"/>
        <v>1.0072388831437435</v>
      </c>
      <c r="AO50" s="239">
        <f t="shared" si="10"/>
        <v>-0.11308692700029527</v>
      </c>
    </row>
    <row r="51" spans="3:41" ht="14" x14ac:dyDescent="0.2">
      <c r="C51" s="23">
        <v>2002</v>
      </c>
      <c r="E51" s="17">
        <v>2.501110432771525E-2</v>
      </c>
      <c r="F51" s="15"/>
      <c r="G51" s="19">
        <f t="shared" si="0"/>
        <v>1.0250111043277153</v>
      </c>
      <c r="H51" s="15"/>
      <c r="I51" s="17">
        <v>8.7306574651704771E-2</v>
      </c>
      <c r="J51" s="15"/>
      <c r="K51" s="19">
        <f t="shared" si="1"/>
        <v>1.0873065746517048</v>
      </c>
      <c r="L51" s="15"/>
      <c r="M51" s="17">
        <v>-0.12437944291673553</v>
      </c>
      <c r="N51" s="15"/>
      <c r="O51" s="19">
        <f t="shared" si="2"/>
        <v>0.87562055708326447</v>
      </c>
      <c r="P51" s="87"/>
      <c r="Q51" s="90">
        <v>-0.22904486702072613</v>
      </c>
      <c r="R51" s="87"/>
      <c r="S51" s="92">
        <f t="shared" si="3"/>
        <v>0.77095513297927387</v>
      </c>
      <c r="T51" s="87"/>
      <c r="U51" s="90">
        <v>-0.16527624411877573</v>
      </c>
      <c r="V51" s="87"/>
      <c r="W51" s="92">
        <f t="shared" si="9"/>
        <v>0.83472375588122427</v>
      </c>
      <c r="X51" s="87"/>
      <c r="Y51" s="268">
        <f>Y50</f>
        <v>0.17713863973610344</v>
      </c>
      <c r="Z51" s="87"/>
      <c r="AA51" s="92">
        <f t="shared" si="7"/>
        <v>1.1771386397361034</v>
      </c>
      <c r="AB51" s="87"/>
      <c r="AC51" s="17">
        <v>101.1</v>
      </c>
      <c r="AD51" s="18"/>
      <c r="AE51" s="164">
        <f t="shared" si="4"/>
        <v>3.7987679671457775E-2</v>
      </c>
      <c r="AF51" s="18"/>
      <c r="AG51" s="19">
        <f t="shared" si="5"/>
        <v>1.0379876796714578</v>
      </c>
      <c r="AO51" s="239">
        <f t="shared" si="10"/>
        <v>-0.19716055556975093</v>
      </c>
    </row>
    <row r="52" spans="3:41" ht="14" x14ac:dyDescent="0.2">
      <c r="C52" s="23">
        <v>2003</v>
      </c>
      <c r="E52" s="17">
        <v>2.9114441548030889E-2</v>
      </c>
      <c r="F52" s="15"/>
      <c r="G52" s="19">
        <f t="shared" si="0"/>
        <v>1.0291144415480309</v>
      </c>
      <c r="H52" s="15"/>
      <c r="I52" s="17">
        <v>6.691357329891634E-2</v>
      </c>
      <c r="J52" s="15"/>
      <c r="K52" s="19">
        <f t="shared" si="1"/>
        <v>1.0669135732989163</v>
      </c>
      <c r="L52" s="15"/>
      <c r="M52" s="17">
        <v>0.26724837404176571</v>
      </c>
      <c r="N52" s="15"/>
      <c r="O52" s="19">
        <f t="shared" si="2"/>
        <v>1.2672483740417657</v>
      </c>
      <c r="P52" s="87"/>
      <c r="Q52" s="90">
        <v>5.2615874415546271E-2</v>
      </c>
      <c r="R52" s="87"/>
      <c r="S52" s="92">
        <f t="shared" si="3"/>
        <v>1.0526158744155463</v>
      </c>
      <c r="T52" s="87"/>
      <c r="U52" s="90">
        <v>0.13345710387794146</v>
      </c>
      <c r="V52" s="87"/>
      <c r="W52" s="92">
        <f t="shared" si="9"/>
        <v>1.1334571038779415</v>
      </c>
      <c r="X52" s="87"/>
      <c r="Y52" s="268">
        <f t="shared" ref="Y52:Y55" si="11">Y51</f>
        <v>0.17713863973610344</v>
      </c>
      <c r="Z52" s="87"/>
      <c r="AA52" s="92">
        <f t="shared" si="7"/>
        <v>1.1771386397361034</v>
      </c>
      <c r="AB52" s="87"/>
      <c r="AC52" s="17">
        <v>103.2</v>
      </c>
      <c r="AD52" s="18"/>
      <c r="AE52" s="164">
        <f t="shared" si="4"/>
        <v>2.0771513353115889E-2</v>
      </c>
      <c r="AF52" s="18"/>
      <c r="AG52" s="19">
        <f t="shared" si="5"/>
        <v>1.0207715133531159</v>
      </c>
      <c r="AO52" s="239">
        <f t="shared" si="10"/>
        <v>9.3036489146743867E-2</v>
      </c>
    </row>
    <row r="53" spans="3:41" ht="14" x14ac:dyDescent="0.2">
      <c r="C53" s="23">
        <v>2004</v>
      </c>
      <c r="E53" s="17">
        <v>2.3036747353792686E-2</v>
      </c>
      <c r="F53" s="15"/>
      <c r="G53" s="19">
        <f t="shared" si="0"/>
        <v>1.0230367473537927</v>
      </c>
      <c r="H53" s="15"/>
      <c r="I53" s="17">
        <v>7.1462013920893463E-2</v>
      </c>
      <c r="J53" s="15"/>
      <c r="K53" s="19">
        <f t="shared" si="1"/>
        <v>1.0714620139208935</v>
      </c>
      <c r="L53" s="15"/>
      <c r="M53" s="17">
        <v>0.14479725799389698</v>
      </c>
      <c r="N53" s="15"/>
      <c r="O53" s="19">
        <f t="shared" si="2"/>
        <v>1.144797257993897</v>
      </c>
      <c r="P53" s="87"/>
      <c r="Q53" s="90">
        <v>2.8074894778709281E-2</v>
      </c>
      <c r="R53" s="87"/>
      <c r="S53" s="92">
        <f t="shared" si="3"/>
        <v>1.0280748947787093</v>
      </c>
      <c r="T53" s="87"/>
      <c r="U53" s="90">
        <v>0.1149</v>
      </c>
      <c r="V53" s="87"/>
      <c r="W53" s="92">
        <f t="shared" si="9"/>
        <v>1.1149</v>
      </c>
      <c r="X53" s="87"/>
      <c r="Y53" s="268">
        <f t="shared" si="11"/>
        <v>0.17713863973610344</v>
      </c>
      <c r="Z53" s="87"/>
      <c r="AA53" s="92">
        <f t="shared" si="7"/>
        <v>1.1771386397361034</v>
      </c>
      <c r="AB53" s="87"/>
      <c r="AC53" s="17">
        <v>105.4</v>
      </c>
      <c r="AD53" s="18"/>
      <c r="AE53" s="164">
        <f t="shared" si="4"/>
        <v>2.1317829457364379E-2</v>
      </c>
      <c r="AF53" s="18"/>
      <c r="AG53" s="19">
        <f t="shared" si="5"/>
        <v>1.0213178294573644</v>
      </c>
      <c r="AO53" s="239">
        <f t="shared" si="10"/>
        <v>7.1487447389354641E-2</v>
      </c>
    </row>
    <row r="54" spans="3:41" ht="14" x14ac:dyDescent="0.2">
      <c r="C54" s="23">
        <v>2005</v>
      </c>
      <c r="E54" s="17">
        <v>2.579998310840792E-2</v>
      </c>
      <c r="F54" s="15"/>
      <c r="G54" s="19">
        <f t="shared" si="0"/>
        <v>1.0257999831084079</v>
      </c>
      <c r="H54" s="15"/>
      <c r="I54" s="17">
        <v>6.4615921735208692E-2</v>
      </c>
      <c r="J54" s="15"/>
      <c r="K54" s="19">
        <f t="shared" si="1"/>
        <v>1.0646159217352087</v>
      </c>
      <c r="L54" s="15"/>
      <c r="M54" s="17">
        <v>0.24126528177144002</v>
      </c>
      <c r="N54" s="15"/>
      <c r="O54" s="19">
        <f t="shared" si="2"/>
        <v>1.24126528177144</v>
      </c>
      <c r="P54" s="87"/>
      <c r="Q54" s="90">
        <v>2.2847966044862611E-2</v>
      </c>
      <c r="R54" s="87"/>
      <c r="S54" s="92">
        <f t="shared" si="3"/>
        <v>1.0228479660448626</v>
      </c>
      <c r="T54" s="87"/>
      <c r="U54" s="90">
        <v>0.1069</v>
      </c>
      <c r="V54" s="87"/>
      <c r="W54" s="92">
        <f t="shared" si="9"/>
        <v>1.1069</v>
      </c>
      <c r="X54" s="87"/>
      <c r="Y54" s="268">
        <f t="shared" si="11"/>
        <v>0.17713863973610344</v>
      </c>
      <c r="Z54" s="87"/>
      <c r="AA54" s="92">
        <f t="shared" si="7"/>
        <v>1.1771386397361034</v>
      </c>
      <c r="AB54" s="87"/>
      <c r="AC54" s="17">
        <v>107.6</v>
      </c>
      <c r="AD54" s="18"/>
      <c r="AE54" s="164">
        <f t="shared" si="4"/>
        <v>2.0872865275142205E-2</v>
      </c>
      <c r="AF54" s="18"/>
      <c r="AG54" s="19">
        <f t="shared" si="5"/>
        <v>1.0208728652751422</v>
      </c>
      <c r="AO54" s="239">
        <f t="shared" si="10"/>
        <v>6.4873983022431303E-2</v>
      </c>
    </row>
    <row r="55" spans="3:41" ht="14" x14ac:dyDescent="0.2">
      <c r="C55" s="23">
        <v>2006</v>
      </c>
      <c r="E55" s="17">
        <v>3.9755895571580879E-2</v>
      </c>
      <c r="F55" s="15"/>
      <c r="G55" s="19">
        <f t="shared" si="0"/>
        <v>1.0397558955715809</v>
      </c>
      <c r="H55" s="15"/>
      <c r="I55" s="17">
        <v>4.0550302716560349E-2</v>
      </c>
      <c r="J55" s="15"/>
      <c r="K55" s="19">
        <f t="shared" si="1"/>
        <v>1.0405503027165603</v>
      </c>
      <c r="L55" s="15"/>
      <c r="M55" s="17">
        <v>0.17261079783213518</v>
      </c>
      <c r="N55" s="15"/>
      <c r="O55" s="19">
        <f t="shared" si="2"/>
        <v>1.1726107978321352</v>
      </c>
      <c r="P55" s="87"/>
      <c r="Q55" s="90">
        <v>0.15355707344828895</v>
      </c>
      <c r="R55" s="87"/>
      <c r="S55" s="92">
        <f t="shared" si="3"/>
        <v>1.1535570734482889</v>
      </c>
      <c r="T55" s="87"/>
      <c r="U55" s="90">
        <v>0.2586</v>
      </c>
      <c r="V55" s="87"/>
      <c r="W55" s="92">
        <f t="shared" si="9"/>
        <v>1.2585999999999999</v>
      </c>
      <c r="X55" s="87"/>
      <c r="Y55" s="268">
        <f t="shared" si="11"/>
        <v>0.17713863973610344</v>
      </c>
      <c r="Z55" s="87"/>
      <c r="AA55" s="92">
        <f t="shared" si="7"/>
        <v>1.1771386397361034</v>
      </c>
      <c r="AB55" s="87"/>
      <c r="AC55" s="17">
        <v>109.4</v>
      </c>
      <c r="AD55" s="18"/>
      <c r="AE55" s="164">
        <f t="shared" si="4"/>
        <v>1.6728624535315983E-2</v>
      </c>
      <c r="AF55" s="18"/>
      <c r="AG55" s="19">
        <f t="shared" si="5"/>
        <v>1.016728624535316</v>
      </c>
      <c r="AO55" s="239">
        <f t="shared" si="10"/>
        <v>0.20607853672414447</v>
      </c>
    </row>
    <row r="56" spans="3:41" ht="14" x14ac:dyDescent="0.2">
      <c r="C56" s="23">
        <v>2007</v>
      </c>
      <c r="E56" s="17">
        <v>4.4304517325027826E-2</v>
      </c>
      <c r="F56" s="15"/>
      <c r="G56" s="19">
        <f t="shared" si="0"/>
        <v>1.0443045173250278</v>
      </c>
      <c r="H56" s="15"/>
      <c r="I56" s="17">
        <v>3.6819138174764898E-2</v>
      </c>
      <c r="J56" s="15"/>
      <c r="K56" s="19">
        <f t="shared" si="1"/>
        <v>1.0368191381747649</v>
      </c>
      <c r="L56" s="15"/>
      <c r="M56" s="17">
        <v>9.8318421684903567E-2</v>
      </c>
      <c r="N56" s="15"/>
      <c r="O56" s="19">
        <f t="shared" si="2"/>
        <v>1.0983184216849036</v>
      </c>
      <c r="P56" s="87"/>
      <c r="Q56" s="90">
        <v>-0.10530738463975209</v>
      </c>
      <c r="R56" s="87"/>
      <c r="S56" s="92">
        <f t="shared" si="3"/>
        <v>0.89469261536024791</v>
      </c>
      <c r="T56" s="87"/>
      <c r="U56" s="90">
        <v>-5.7200000000000001E-2</v>
      </c>
      <c r="V56" s="87"/>
      <c r="W56" s="92">
        <f t="shared" si="9"/>
        <v>0.94279999999999997</v>
      </c>
      <c r="X56" s="87"/>
      <c r="Y56" s="157">
        <v>0.18240000000000001</v>
      </c>
      <c r="Z56" s="87"/>
      <c r="AA56" s="92">
        <f t="shared" si="7"/>
        <v>1.1823999999999999</v>
      </c>
      <c r="AB56" s="87"/>
      <c r="AC56" s="17">
        <v>112</v>
      </c>
      <c r="AD56" s="18"/>
      <c r="AE56" s="164">
        <f t="shared" si="4"/>
        <v>2.3765996343692919E-2</v>
      </c>
      <c r="AF56" s="18"/>
      <c r="AG56" s="19">
        <f t="shared" si="5"/>
        <v>1.0237659963436929</v>
      </c>
      <c r="AO56" s="239">
        <f t="shared" si="10"/>
        <v>-8.1253692319876045E-2</v>
      </c>
    </row>
    <row r="57" spans="3:41" ht="14" x14ac:dyDescent="0.2">
      <c r="C57" s="23">
        <v>2008</v>
      </c>
      <c r="E57" s="17">
        <v>3.3285133549777912E-2</v>
      </c>
      <c r="F57" s="15"/>
      <c r="G57" s="19">
        <f t="shared" si="0"/>
        <v>1.0332851335497779</v>
      </c>
      <c r="H57" s="15"/>
      <c r="I57" s="17">
        <v>6.4060042697279274E-2</v>
      </c>
      <c r="J57" s="15"/>
      <c r="K57" s="19">
        <f t="shared" si="1"/>
        <v>1.0640600426972793</v>
      </c>
      <c r="L57" s="15"/>
      <c r="M57" s="17">
        <v>-0.33003488230641098</v>
      </c>
      <c r="N57" s="15"/>
      <c r="O57" s="19">
        <f t="shared" si="2"/>
        <v>0.66996511769358902</v>
      </c>
      <c r="P57" s="87"/>
      <c r="Q57" s="90">
        <v>-0.21194602865780265</v>
      </c>
      <c r="R57" s="87"/>
      <c r="S57" s="92">
        <f t="shared" si="3"/>
        <v>0.78805397134219735</v>
      </c>
      <c r="T57" s="87"/>
      <c r="U57" s="90">
        <v>-0.2918</v>
      </c>
      <c r="V57" s="87"/>
      <c r="W57" s="92">
        <f t="shared" si="9"/>
        <v>0.70819999999999994</v>
      </c>
      <c r="X57" s="87"/>
      <c r="Y57" s="157">
        <v>-0.4163</v>
      </c>
      <c r="Z57" s="87"/>
      <c r="AA57" s="92">
        <f t="shared" si="7"/>
        <v>0.5837</v>
      </c>
      <c r="AB57" s="87"/>
      <c r="AC57" s="17">
        <v>113.3</v>
      </c>
      <c r="AD57" s="18"/>
      <c r="AE57" s="164">
        <f t="shared" si="4"/>
        <v>1.1607142857142927E-2</v>
      </c>
      <c r="AF57" s="18"/>
      <c r="AG57" s="19">
        <f t="shared" si="5"/>
        <v>1.0116071428571429</v>
      </c>
      <c r="AO57" s="239">
        <f t="shared" si="10"/>
        <v>-0.2518730143289013</v>
      </c>
    </row>
    <row r="58" spans="3:41" ht="14" x14ac:dyDescent="0.2">
      <c r="C58" s="23">
        <v>2009</v>
      </c>
      <c r="E58" s="17">
        <v>6.2000000000002053E-3</v>
      </c>
      <c r="F58" s="15"/>
      <c r="G58" s="19">
        <f t="shared" si="0"/>
        <v>1.0062000000000002</v>
      </c>
      <c r="H58" s="15"/>
      <c r="I58" s="17">
        <v>5.4111254111253837E-2</v>
      </c>
      <c r="J58" s="15"/>
      <c r="K58" s="19">
        <f t="shared" si="1"/>
        <v>1.0541112541112538</v>
      </c>
      <c r="L58" s="15"/>
      <c r="M58" s="17">
        <v>0.35054963129729555</v>
      </c>
      <c r="N58" s="15"/>
      <c r="O58" s="19">
        <f t="shared" si="2"/>
        <v>1.3505496312972955</v>
      </c>
      <c r="P58" s="87"/>
      <c r="Q58" s="90">
        <v>7.3949373264319718E-2</v>
      </c>
      <c r="R58" s="87"/>
      <c r="S58" s="92">
        <f t="shared" si="3"/>
        <v>1.0739493732643197</v>
      </c>
      <c r="T58" s="87"/>
      <c r="U58" s="90">
        <v>0.1191</v>
      </c>
      <c r="V58" s="87"/>
      <c r="W58" s="92">
        <f t="shared" si="9"/>
        <v>1.1191</v>
      </c>
      <c r="X58" s="87"/>
      <c r="Y58" s="157">
        <v>0.51590000000000003</v>
      </c>
      <c r="Z58" s="87"/>
      <c r="AA58" s="92">
        <f t="shared" si="7"/>
        <v>1.5159</v>
      </c>
      <c r="AB58" s="87"/>
      <c r="AC58" s="17">
        <v>114.8</v>
      </c>
      <c r="AD58" s="18"/>
      <c r="AE58" s="164">
        <f t="shared" si="4"/>
        <v>1.3239187996469504E-2</v>
      </c>
      <c r="AF58" s="18"/>
      <c r="AG58" s="19">
        <f t="shared" si="5"/>
        <v>1.0132391879964695</v>
      </c>
      <c r="AO58" s="239">
        <f t="shared" si="10"/>
        <v>9.6524686632159851E-2</v>
      </c>
    </row>
    <row r="59" spans="3:41" ht="14" x14ac:dyDescent="0.2">
      <c r="C59" s="23">
        <v>2010</v>
      </c>
      <c r="E59" s="17">
        <v>5.4101176959320263E-3</v>
      </c>
      <c r="F59" s="15"/>
      <c r="G59" s="19">
        <f t="shared" si="0"/>
        <v>1.005410117695932</v>
      </c>
      <c r="H59" s="15"/>
      <c r="I59" s="17">
        <v>6.743519147011745E-2</v>
      </c>
      <c r="J59" s="15"/>
      <c r="K59" s="19">
        <f t="shared" si="1"/>
        <v>1.0674351914701175</v>
      </c>
      <c r="L59" s="15"/>
      <c r="M59" s="17">
        <v>0.17610671639760089</v>
      </c>
      <c r="N59" s="15"/>
      <c r="O59" s="19">
        <f t="shared" si="2"/>
        <v>1.1761067163976009</v>
      </c>
      <c r="P59" s="87"/>
      <c r="Q59" s="90">
        <v>9.0560875049273459E-2</v>
      </c>
      <c r="R59" s="87"/>
      <c r="S59" s="92">
        <f t="shared" si="3"/>
        <v>1.0905608750492735</v>
      </c>
      <c r="T59" s="87"/>
      <c r="U59" s="90">
        <v>2.1299999999999999E-2</v>
      </c>
      <c r="V59" s="87"/>
      <c r="W59" s="92">
        <f t="shared" si="9"/>
        <v>1.0213000000000001</v>
      </c>
      <c r="X59" s="87"/>
      <c r="Y59" s="157">
        <v>0.12670000000000001</v>
      </c>
      <c r="Z59" s="87"/>
      <c r="AA59" s="92">
        <f t="shared" si="7"/>
        <v>1.1267</v>
      </c>
      <c r="AB59" s="87"/>
      <c r="AC59" s="17">
        <v>117.5</v>
      </c>
      <c r="AD59" s="18"/>
      <c r="AE59" s="164">
        <f t="shared" si="4"/>
        <v>2.3519163763066286E-2</v>
      </c>
      <c r="AF59" s="18"/>
      <c r="AG59" s="19">
        <f t="shared" si="5"/>
        <v>1.0235191637630663</v>
      </c>
      <c r="AO59" s="239">
        <f t="shared" si="10"/>
        <v>5.5930437524636729E-2</v>
      </c>
    </row>
    <row r="60" spans="3:41" ht="14" x14ac:dyDescent="0.2">
      <c r="C60" s="23">
        <v>2011</v>
      </c>
      <c r="E60" s="17">
        <v>1.0000000000000009E-2</v>
      </c>
      <c r="F60" s="15"/>
      <c r="G60" s="19">
        <f t="shared" si="0"/>
        <v>1.01</v>
      </c>
      <c r="H60" s="15"/>
      <c r="I60" s="17">
        <v>9.670000000000134E-2</v>
      </c>
      <c r="J60" s="15"/>
      <c r="K60" s="19">
        <f t="shared" si="1"/>
        <v>1.0967000000000013</v>
      </c>
      <c r="L60" s="15"/>
      <c r="M60" s="17">
        <v>-8.7099999999999511E-2</v>
      </c>
      <c r="N60" s="15"/>
      <c r="O60" s="19">
        <f t="shared" si="2"/>
        <v>0.91290000000000049</v>
      </c>
      <c r="P60" s="87"/>
      <c r="Q60" s="90">
        <v>4.6399999999998887E-2</v>
      </c>
      <c r="R60" s="87"/>
      <c r="S60" s="92">
        <f t="shared" si="3"/>
        <v>1.0463999999999989</v>
      </c>
      <c r="T60" s="87"/>
      <c r="U60" s="90">
        <v>-9.9700000000000233E-2</v>
      </c>
      <c r="V60" s="87"/>
      <c r="W60" s="92">
        <f t="shared" si="9"/>
        <v>0.90029999999999977</v>
      </c>
      <c r="X60" s="87"/>
      <c r="Y60" s="157">
        <v>-0.16400000000000001</v>
      </c>
      <c r="Z60" s="87"/>
      <c r="AA60" s="92">
        <f t="shared" si="7"/>
        <v>0.83599999999999997</v>
      </c>
      <c r="AB60" s="87"/>
      <c r="AC60" s="17">
        <v>120.2</v>
      </c>
      <c r="AD60" s="18"/>
      <c r="AE60" s="164">
        <f t="shared" si="4"/>
        <v>2.297872340425533E-2</v>
      </c>
      <c r="AF60" s="18"/>
      <c r="AG60" s="19">
        <f t="shared" si="5"/>
        <v>1.0229787234042553</v>
      </c>
      <c r="AO60" s="239">
        <f t="shared" si="10"/>
        <v>-2.6650000000000673E-2</v>
      </c>
    </row>
    <row r="61" spans="3:41" ht="14" x14ac:dyDescent="0.2">
      <c r="C61" s="23">
        <v>2012</v>
      </c>
      <c r="E61" s="17">
        <v>1.0099999999999998E-2</v>
      </c>
      <c r="F61" s="15"/>
      <c r="G61" s="19">
        <f t="shared" si="0"/>
        <v>1.0101</v>
      </c>
      <c r="H61" s="15"/>
      <c r="I61" s="17">
        <v>3.6000000000000476E-2</v>
      </c>
      <c r="J61" s="15"/>
      <c r="K61" s="19">
        <f t="shared" si="1"/>
        <v>1.0360000000000005</v>
      </c>
      <c r="L61" s="15"/>
      <c r="M61" s="17">
        <v>7.1900000000000519E-2</v>
      </c>
      <c r="N61" s="15"/>
      <c r="O61" s="19">
        <f t="shared" si="2"/>
        <v>1.0719000000000005</v>
      </c>
      <c r="P61" s="87"/>
      <c r="Q61" s="90">
        <v>0.13429999999999964</v>
      </c>
      <c r="R61" s="87"/>
      <c r="S61" s="92">
        <f t="shared" si="3"/>
        <v>1.1342999999999996</v>
      </c>
      <c r="T61" s="87"/>
      <c r="U61" s="90">
        <v>0.14720000000000133</v>
      </c>
      <c r="V61" s="87"/>
      <c r="W61" s="92">
        <f t="shared" si="9"/>
        <v>1.1472000000000013</v>
      </c>
      <c r="X61" s="87"/>
      <c r="Y61" s="157">
        <v>0.15609999999999999</v>
      </c>
      <c r="Z61" s="87"/>
      <c r="AA61" s="92">
        <f t="shared" si="7"/>
        <v>1.1560999999999999</v>
      </c>
      <c r="AB61" s="87"/>
      <c r="AC61" s="17">
        <v>121.2</v>
      </c>
      <c r="AD61" s="18"/>
      <c r="AE61" s="164">
        <f t="shared" si="4"/>
        <v>8.3194675540765317E-3</v>
      </c>
      <c r="AF61" s="18"/>
      <c r="AG61" s="19">
        <f t="shared" si="5"/>
        <v>1.0083194675540765</v>
      </c>
      <c r="AO61" s="239">
        <f t="shared" si="10"/>
        <v>0.14075000000000049</v>
      </c>
    </row>
    <row r="62" spans="3:41" ht="14" x14ac:dyDescent="0.2">
      <c r="C62" s="23">
        <v>2013</v>
      </c>
      <c r="E62" s="17">
        <v>1.0099999999999998E-2</v>
      </c>
      <c r="F62" s="15"/>
      <c r="G62" s="19">
        <f t="shared" si="0"/>
        <v>1.0101</v>
      </c>
      <c r="H62" s="15"/>
      <c r="I62" s="17">
        <v>-1.1900000000000022E-2</v>
      </c>
      <c r="J62" s="15"/>
      <c r="K62" s="19">
        <f t="shared" si="1"/>
        <v>0.98809999999999998</v>
      </c>
      <c r="L62" s="15"/>
      <c r="M62" s="17">
        <v>0.12989999999999879</v>
      </c>
      <c r="N62" s="15"/>
      <c r="O62" s="19">
        <f t="shared" si="2"/>
        <v>1.1298999999999988</v>
      </c>
      <c r="P62" s="87"/>
      <c r="Q62" s="90">
        <v>0.4126999999999994</v>
      </c>
      <c r="R62" s="87"/>
      <c r="S62" s="92">
        <f t="shared" si="3"/>
        <v>1.4126999999999994</v>
      </c>
      <c r="T62" s="87"/>
      <c r="U62" s="90">
        <v>0.31020000000000114</v>
      </c>
      <c r="V62" s="87"/>
      <c r="W62" s="92">
        <f t="shared" si="9"/>
        <v>1.3102000000000011</v>
      </c>
      <c r="X62" s="87"/>
      <c r="Y62" s="157">
        <v>3.9300000000000002E-2</v>
      </c>
      <c r="Z62" s="87"/>
      <c r="AA62" s="92">
        <f t="shared" si="7"/>
        <v>1.0392999999999999</v>
      </c>
      <c r="AB62" s="87"/>
      <c r="AC62" s="17">
        <v>122.7</v>
      </c>
      <c r="AD62" s="18"/>
      <c r="AE62" s="164">
        <f t="shared" si="4"/>
        <v>1.2376237623762387E-2</v>
      </c>
      <c r="AF62" s="18"/>
      <c r="AG62" s="19">
        <f t="shared" si="5"/>
        <v>1.0123762376237624</v>
      </c>
      <c r="AO62" s="239">
        <f t="shared" si="10"/>
        <v>0.36145000000000027</v>
      </c>
    </row>
    <row r="63" spans="3:41" ht="14" x14ac:dyDescent="0.2">
      <c r="C63" s="23">
        <v>2014</v>
      </c>
      <c r="E63" s="17">
        <v>9.100000000000108E-3</v>
      </c>
      <c r="F63" s="15"/>
      <c r="G63" s="19">
        <f t="shared" si="0"/>
        <v>1.0091000000000001</v>
      </c>
      <c r="H63" s="15"/>
      <c r="I63" s="17">
        <v>8.7899999999999423E-2</v>
      </c>
      <c r="J63" s="15"/>
      <c r="K63" s="19">
        <f t="shared" si="1"/>
        <v>1.0878999999999994</v>
      </c>
      <c r="L63" s="15"/>
      <c r="M63" s="17">
        <v>0.10549999999999859</v>
      </c>
      <c r="N63" s="15"/>
      <c r="O63" s="19">
        <f t="shared" si="2"/>
        <v>1.1054999999999986</v>
      </c>
      <c r="P63" s="87"/>
      <c r="Q63" s="90">
        <v>0.23930000000000007</v>
      </c>
      <c r="R63" s="87"/>
      <c r="S63" s="92">
        <f t="shared" si="3"/>
        <v>1.2393000000000001</v>
      </c>
      <c r="T63" s="87"/>
      <c r="U63" s="90">
        <v>3.6700000000000843E-2</v>
      </c>
      <c r="V63" s="87"/>
      <c r="W63" s="92">
        <f t="shared" si="9"/>
        <v>1.0367000000000008</v>
      </c>
      <c r="X63" s="87"/>
      <c r="Y63" s="157">
        <v>6.6299999999999998E-2</v>
      </c>
      <c r="Z63" s="87"/>
      <c r="AA63" s="92">
        <f t="shared" si="7"/>
        <v>1.0663</v>
      </c>
      <c r="AB63" s="87"/>
      <c r="AC63" s="17">
        <v>124.5</v>
      </c>
      <c r="AD63" s="18"/>
      <c r="AE63" s="164">
        <f t="shared" si="4"/>
        <v>1.4669926650366705E-2</v>
      </c>
      <c r="AF63" s="18"/>
      <c r="AG63" s="19">
        <f t="shared" si="5"/>
        <v>1.0146699266503667</v>
      </c>
      <c r="AO63" s="239">
        <f t="shared" si="10"/>
        <v>0.13800000000000046</v>
      </c>
    </row>
    <row r="64" spans="3:41" ht="14" x14ac:dyDescent="0.2">
      <c r="C64" s="23">
        <v>2015</v>
      </c>
      <c r="E64" s="17">
        <v>6.2999999999999723E-3</v>
      </c>
      <c r="F64" s="15"/>
      <c r="G64" s="19">
        <f t="shared" ref="G64" si="12">E64+1</f>
        <v>1.0063</v>
      </c>
      <c r="H64" s="15"/>
      <c r="I64" s="17">
        <v>3.5199999999999676E-2</v>
      </c>
      <c r="J64" s="15"/>
      <c r="K64" s="19">
        <f t="shared" ref="K64" si="13">I64+1</f>
        <v>1.0351999999999997</v>
      </c>
      <c r="L64" s="15"/>
      <c r="M64" s="17">
        <v>-8.3200000000000163E-2</v>
      </c>
      <c r="N64" s="15"/>
      <c r="O64" s="19">
        <f t="shared" si="2"/>
        <v>0.91679999999999984</v>
      </c>
      <c r="P64" s="87"/>
      <c r="Q64" s="90">
        <v>0.21589999999999954</v>
      </c>
      <c r="R64" s="87"/>
      <c r="S64" s="92">
        <f t="shared" si="3"/>
        <v>1.2158999999999995</v>
      </c>
      <c r="T64" s="87"/>
      <c r="U64" s="90">
        <v>0.18950000000000045</v>
      </c>
      <c r="V64" s="87"/>
      <c r="W64" s="92">
        <f t="shared" si="9"/>
        <v>1.1895000000000004</v>
      </c>
      <c r="X64" s="87"/>
      <c r="Y64" s="157">
        <v>2.0400000000000001E-2</v>
      </c>
      <c r="Z64" s="87"/>
      <c r="AA64" s="92">
        <f t="shared" si="7"/>
        <v>1.0204</v>
      </c>
      <c r="AB64" s="87"/>
      <c r="AC64" s="17">
        <v>126.5</v>
      </c>
      <c r="AD64" s="18"/>
      <c r="AE64" s="164">
        <f>AC64/AC63-1</f>
        <v>1.6064257028112428E-2</v>
      </c>
      <c r="AF64" s="18"/>
      <c r="AG64" s="19">
        <f t="shared" ref="AG64" si="14">AE64+1</f>
        <v>1.0160642570281124</v>
      </c>
      <c r="AO64" s="239">
        <f t="shared" si="10"/>
        <v>0.20269999999999999</v>
      </c>
    </row>
    <row r="65" spans="3:41" ht="14" x14ac:dyDescent="0.2">
      <c r="C65" s="23">
        <v>2016</v>
      </c>
      <c r="E65" s="17">
        <v>5.1000000000001001E-3</v>
      </c>
      <c r="F65" s="15"/>
      <c r="G65" s="19">
        <f t="shared" si="0"/>
        <v>1.0051000000000001</v>
      </c>
      <c r="H65" s="15"/>
      <c r="I65" s="17">
        <v>1.6600000000000399E-2</v>
      </c>
      <c r="J65" s="15"/>
      <c r="K65" s="19">
        <f t="shared" si="1"/>
        <v>1.0166000000000004</v>
      </c>
      <c r="L65" s="15"/>
      <c r="M65" s="17">
        <v>0.21079999999999999</v>
      </c>
      <c r="N65" s="15"/>
      <c r="O65" s="19">
        <f>M65+1</f>
        <v>1.2107999999999999</v>
      </c>
      <c r="P65" s="87"/>
      <c r="Q65" s="90">
        <v>8.0899999999998862E-2</v>
      </c>
      <c r="R65" s="87"/>
      <c r="S65" s="92">
        <f t="shared" si="3"/>
        <v>1.0808999999999989</v>
      </c>
      <c r="T65" s="87"/>
      <c r="U65" s="90">
        <v>-2.4899999999999478E-2</v>
      </c>
      <c r="V65" s="87"/>
      <c r="W65" s="92">
        <f t="shared" si="9"/>
        <v>0.97510000000000052</v>
      </c>
      <c r="X65" s="87"/>
      <c r="Y65" s="157">
        <v>7.3400000000000007E-2</v>
      </c>
      <c r="Z65" s="87"/>
      <c r="AA65" s="92">
        <f t="shared" si="7"/>
        <v>1.0733999999999999</v>
      </c>
      <c r="AB65" s="87"/>
      <c r="AC65" s="17">
        <v>128.4</v>
      </c>
      <c r="AD65" s="18"/>
      <c r="AE65" s="164">
        <f>AC65/AC64-1</f>
        <v>1.5019762845849938E-2</v>
      </c>
      <c r="AF65" s="18"/>
      <c r="AG65" s="19">
        <f t="shared" si="5"/>
        <v>1.0150197628458499</v>
      </c>
      <c r="AO65" s="239">
        <f t="shared" si="10"/>
        <v>2.7999999999999692E-2</v>
      </c>
    </row>
    <row r="66" spans="3:41" s="100" customFormat="1" ht="14" x14ac:dyDescent="0.2">
      <c r="C66" s="99">
        <v>2017</v>
      </c>
      <c r="E66" s="90">
        <v>5.4999999999999997E-3</v>
      </c>
      <c r="F66" s="87"/>
      <c r="G66" s="92">
        <f>E66+1</f>
        <v>1.0055000000000001</v>
      </c>
      <c r="H66" s="87"/>
      <c r="I66" s="90">
        <v>2.52E-2</v>
      </c>
      <c r="J66" s="87"/>
      <c r="K66" s="92">
        <f>I66+1</f>
        <v>1.0251999999999999</v>
      </c>
      <c r="L66" s="87"/>
      <c r="M66" s="90">
        <v>9.0999999999999998E-2</v>
      </c>
      <c r="N66" s="87"/>
      <c r="O66" s="92">
        <f>M66+1</f>
        <v>1.091</v>
      </c>
      <c r="P66" s="87"/>
      <c r="Q66" s="90">
        <v>0.13830000000000076</v>
      </c>
      <c r="R66" s="87"/>
      <c r="S66" s="92">
        <f>Q66+1</f>
        <v>1.1383000000000008</v>
      </c>
      <c r="T66" s="87"/>
      <c r="U66" s="90">
        <v>0.16819999999999902</v>
      </c>
      <c r="V66" s="87"/>
      <c r="W66" s="92">
        <f>U66+1</f>
        <v>1.168199999999999</v>
      </c>
      <c r="X66" s="87"/>
      <c r="Y66" s="157">
        <v>0.28260000000000002</v>
      </c>
      <c r="Z66" s="87"/>
      <c r="AA66" s="92">
        <f t="shared" si="7"/>
        <v>1.2826</v>
      </c>
      <c r="AB66" s="87"/>
      <c r="AC66" s="90">
        <v>130.80000000000001</v>
      </c>
      <c r="AD66" s="87"/>
      <c r="AE66" s="164">
        <f>AC66/AC65-1</f>
        <v>1.8691588785046731E-2</v>
      </c>
      <c r="AF66" s="87"/>
      <c r="AG66" s="92">
        <f>AE66+1</f>
        <v>1.0186915887850467</v>
      </c>
      <c r="AH66" s="110"/>
      <c r="AI66" s="16"/>
      <c r="AJ66" s="16"/>
      <c r="AK66" s="16"/>
      <c r="AL66" s="16"/>
      <c r="AO66" s="239">
        <f t="shared" si="10"/>
        <v>0.15324999999999989</v>
      </c>
    </row>
    <row r="67" spans="3:41" s="100" customFormat="1" ht="14" x14ac:dyDescent="0.2">
      <c r="C67" s="99">
        <v>2018</v>
      </c>
      <c r="E67" s="118">
        <v>1.38E-2</v>
      </c>
      <c r="F67" s="87"/>
      <c r="G67" s="92">
        <f>E67+1</f>
        <v>1.0138</v>
      </c>
      <c r="H67" s="87"/>
      <c r="I67" s="118">
        <v>1.41E-2</v>
      </c>
      <c r="J67" s="87"/>
      <c r="K67" s="92">
        <f t="shared" ref="K67:K69" si="15">I67+1</f>
        <v>1.0141</v>
      </c>
      <c r="L67" s="87"/>
      <c r="M67" s="118">
        <v>-8.8900000000000007E-2</v>
      </c>
      <c r="N67" s="87"/>
      <c r="O67" s="92">
        <f>M67+1</f>
        <v>0.91110000000000002</v>
      </c>
      <c r="P67" s="87"/>
      <c r="Q67" s="118">
        <v>4.2299999999999997E-2</v>
      </c>
      <c r="R67" s="87"/>
      <c r="S67" s="92">
        <f t="shared" ref="S67:S69" si="16">Q67+1</f>
        <v>1.0423</v>
      </c>
      <c r="T67" s="87"/>
      <c r="U67" s="118">
        <v>-6.0299999999999999E-2</v>
      </c>
      <c r="V67" s="87"/>
      <c r="W67" s="92">
        <f t="shared" ref="W67:W69" si="17">U67+1</f>
        <v>0.93969999999999998</v>
      </c>
      <c r="X67" s="87"/>
      <c r="Y67" s="157">
        <v>-6.8699999999999997E-2</v>
      </c>
      <c r="Z67" s="87"/>
      <c r="AA67" s="92">
        <f t="shared" si="7"/>
        <v>0.93130000000000002</v>
      </c>
      <c r="AB67" s="87"/>
      <c r="AC67" s="90">
        <v>133.4</v>
      </c>
      <c r="AD67" s="110"/>
      <c r="AE67" s="164">
        <f>AC67/AC66-1</f>
        <v>1.9877675840978437E-2</v>
      </c>
      <c r="AF67" s="110"/>
      <c r="AG67" s="92">
        <f>AE67+1</f>
        <v>1.0198776758409784</v>
      </c>
      <c r="AO67" s="239">
        <f t="shared" si="10"/>
        <v>-9.0000000000000011E-3</v>
      </c>
    </row>
    <row r="68" spans="3:41" s="100" customFormat="1" ht="14" x14ac:dyDescent="0.2">
      <c r="C68" s="99">
        <v>2019</v>
      </c>
      <c r="E68" s="138">
        <v>1.61E-2</v>
      </c>
      <c r="F68" s="87"/>
      <c r="G68" s="92">
        <f>E68+1</f>
        <v>1.0161</v>
      </c>
      <c r="H68" s="87"/>
      <c r="I68" s="138">
        <v>6.8699999999999997E-2</v>
      </c>
      <c r="J68" s="87"/>
      <c r="K68" s="92">
        <f t="shared" si="15"/>
        <v>1.0687</v>
      </c>
      <c r="L68" s="87"/>
      <c r="M68" s="138">
        <v>0.2288</v>
      </c>
      <c r="N68" s="87"/>
      <c r="O68" s="92">
        <f t="shared" ref="O68:O69" si="18">M68+1</f>
        <v>1.2288000000000001</v>
      </c>
      <c r="P68" s="87"/>
      <c r="Q68" s="138">
        <v>0.24840000000000001</v>
      </c>
      <c r="R68" s="87"/>
      <c r="S68" s="92">
        <f t="shared" si="16"/>
        <v>1.2484</v>
      </c>
      <c r="T68" s="87"/>
      <c r="U68" s="138">
        <v>0.1585</v>
      </c>
      <c r="V68" s="87"/>
      <c r="W68" s="92">
        <f t="shared" si="17"/>
        <v>1.1585000000000001</v>
      </c>
      <c r="X68" s="87"/>
      <c r="Y68" s="157">
        <v>0.12429999999999999</v>
      </c>
      <c r="Z68" s="87"/>
      <c r="AA68" s="92">
        <f t="shared" si="7"/>
        <v>1.1243000000000001</v>
      </c>
      <c r="AB68" s="87"/>
      <c r="AC68" s="90">
        <v>136.4</v>
      </c>
      <c r="AD68" s="110"/>
      <c r="AE68" s="164">
        <f t="shared" ref="AE68:AE70" si="19">AC68/AC67-1</f>
        <v>2.2488755622188883E-2</v>
      </c>
      <c r="AF68" s="110"/>
      <c r="AG68" s="92">
        <f>AE68+1</f>
        <v>1.0224887556221889</v>
      </c>
      <c r="AO68" s="239">
        <f t="shared" si="10"/>
        <v>0.20345000000000002</v>
      </c>
    </row>
    <row r="69" spans="3:41" s="100" customFormat="1" ht="14" x14ac:dyDescent="0.2">
      <c r="C69" s="99">
        <v>2020</v>
      </c>
      <c r="E69" s="138">
        <v>8.6E-3</v>
      </c>
      <c r="F69" s="87"/>
      <c r="G69" s="92">
        <f>E69+1</f>
        <v>1.0085999999999999</v>
      </c>
      <c r="H69" s="87"/>
      <c r="I69" s="138">
        <v>8.6800000000000002E-2</v>
      </c>
      <c r="J69" s="87"/>
      <c r="K69" s="92">
        <f t="shared" si="15"/>
        <v>1.0868</v>
      </c>
      <c r="L69" s="87"/>
      <c r="M69" s="138">
        <v>5.6000000000000001E-2</v>
      </c>
      <c r="N69" s="87"/>
      <c r="O69" s="92">
        <f t="shared" si="18"/>
        <v>1.056</v>
      </c>
      <c r="P69" s="87"/>
      <c r="Q69" s="138">
        <v>0.16320000000000001</v>
      </c>
      <c r="R69" s="87"/>
      <c r="S69" s="92">
        <f t="shared" si="16"/>
        <v>1.1632</v>
      </c>
      <c r="T69" s="87"/>
      <c r="U69" s="157">
        <v>5.9200000000000003E-2</v>
      </c>
      <c r="V69" s="87"/>
      <c r="W69" s="92">
        <f t="shared" si="17"/>
        <v>1.0591999999999999</v>
      </c>
      <c r="X69" s="87"/>
      <c r="Y69" s="157">
        <v>0.1623</v>
      </c>
      <c r="Z69" s="87"/>
      <c r="AA69" s="92">
        <f t="shared" si="7"/>
        <v>1.1623000000000001</v>
      </c>
      <c r="AB69" s="87"/>
      <c r="AC69" s="90">
        <v>137.4</v>
      </c>
      <c r="AD69" s="87"/>
      <c r="AE69" s="164">
        <f t="shared" si="19"/>
        <v>7.3313782991202281E-3</v>
      </c>
      <c r="AF69" s="110"/>
      <c r="AG69" s="92">
        <f>AE69+1</f>
        <v>1.0073313782991202</v>
      </c>
      <c r="AH69" s="110"/>
      <c r="AI69" s="164"/>
      <c r="AJ69" s="110"/>
      <c r="AK69" s="87"/>
      <c r="AO69" s="239">
        <f t="shared" si="10"/>
        <v>0.11120000000000001</v>
      </c>
    </row>
    <row r="70" spans="3:41" s="100" customFormat="1" ht="14" x14ac:dyDescent="0.2">
      <c r="C70" s="99">
        <v>2021</v>
      </c>
      <c r="E70" s="138">
        <v>1.6999999999999999E-3</v>
      </c>
      <c r="F70" s="87"/>
      <c r="G70" s="92">
        <f>E70+1</f>
        <v>1.0017</v>
      </c>
      <c r="H70" s="87"/>
      <c r="I70" s="138">
        <v>-2.5399999999999999E-2</v>
      </c>
      <c r="J70" s="87"/>
      <c r="K70" s="92">
        <f t="shared" ref="K70" si="20">I70+1</f>
        <v>0.97460000000000002</v>
      </c>
      <c r="L70" s="87"/>
      <c r="M70" s="138">
        <v>0.25090000000000001</v>
      </c>
      <c r="N70" s="87"/>
      <c r="O70" s="92">
        <f t="shared" ref="O70:O72" si="21">M70+1</f>
        <v>1.2509000000000001</v>
      </c>
      <c r="P70" s="87"/>
      <c r="Q70" s="138">
        <v>0.27610000000000001</v>
      </c>
      <c r="R70" s="87"/>
      <c r="S70" s="92">
        <f t="shared" ref="S70" si="22">Q70+1</f>
        <v>1.2761</v>
      </c>
      <c r="T70" s="87"/>
      <c r="U70" s="157">
        <v>0.1032</v>
      </c>
      <c r="V70" s="87"/>
      <c r="W70" s="92">
        <f t="shared" ref="W70" si="23">U70+1</f>
        <v>1.1032</v>
      </c>
      <c r="X70" s="87"/>
      <c r="Y70" s="157">
        <v>-3.3700000000000001E-2</v>
      </c>
      <c r="Z70" s="87"/>
      <c r="AA70" s="92">
        <f t="shared" ref="AA70:AA72" si="24">Y70+1</f>
        <v>0.96630000000000005</v>
      </c>
      <c r="AB70" s="87"/>
      <c r="AC70" s="90">
        <v>144</v>
      </c>
      <c r="AD70" s="110"/>
      <c r="AE70" s="164">
        <f t="shared" si="19"/>
        <v>4.8034934497816595E-2</v>
      </c>
      <c r="AF70" s="110"/>
      <c r="AG70" s="92">
        <f>AE70+1</f>
        <v>1.0480349344978166</v>
      </c>
      <c r="AH70" s="110"/>
      <c r="AI70" s="164"/>
      <c r="AJ70" s="110"/>
      <c r="AK70" s="87"/>
      <c r="AO70" s="239">
        <f t="shared" si="10"/>
        <v>0.18965000000000001</v>
      </c>
    </row>
    <row r="71" spans="3:41" s="100" customFormat="1" ht="14" x14ac:dyDescent="0.2">
      <c r="C71" s="99">
        <v>2022</v>
      </c>
      <c r="E71" s="138">
        <v>1.7999999999999999E-2</v>
      </c>
      <c r="F71" s="87"/>
      <c r="G71" s="92">
        <f t="shared" ref="G71:G72" si="25">E71+1</f>
        <v>1.018</v>
      </c>
      <c r="H71" s="87"/>
      <c r="I71" s="138">
        <v>-0.1169</v>
      </c>
      <c r="J71" s="87"/>
      <c r="K71" s="92">
        <f>I71+1</f>
        <v>0.8831</v>
      </c>
      <c r="L71" s="87"/>
      <c r="M71" s="138">
        <v>-5.8400000000000001E-2</v>
      </c>
      <c r="N71" s="87"/>
      <c r="O71" s="92">
        <f t="shared" si="21"/>
        <v>0.94159999999999999</v>
      </c>
      <c r="P71" s="87"/>
      <c r="Q71" s="138">
        <v>-0.1216</v>
      </c>
      <c r="R71" s="87"/>
      <c r="S71" s="92">
        <f>Q71+1</f>
        <v>0.87839999999999996</v>
      </c>
      <c r="T71" s="87"/>
      <c r="U71" s="157">
        <v>-8.2299999999999998E-2</v>
      </c>
      <c r="V71" s="87"/>
      <c r="W71" s="92">
        <f>U71+1</f>
        <v>0.91769999999999996</v>
      </c>
      <c r="X71" s="87"/>
      <c r="Y71" s="157">
        <v>-0.14280000000000001</v>
      </c>
      <c r="Z71" s="87"/>
      <c r="AA71" s="92">
        <f>Y71+1</f>
        <v>0.85719999999999996</v>
      </c>
      <c r="AB71" s="87"/>
      <c r="AC71" s="90">
        <v>153.1</v>
      </c>
      <c r="AD71" s="110"/>
      <c r="AE71" s="164">
        <f>AC71/AC70-1</f>
        <v>6.3194444444444331E-2</v>
      </c>
      <c r="AF71" s="110"/>
      <c r="AG71" s="92">
        <f t="shared" ref="AG71:AG72" si="26">AE71+1</f>
        <v>1.0631944444444443</v>
      </c>
      <c r="AJ71" s="159"/>
      <c r="AO71" s="239">
        <f t="shared" si="10"/>
        <v>-0.10195</v>
      </c>
    </row>
    <row r="72" spans="3:41" s="100" customFormat="1" ht="14" x14ac:dyDescent="0.2">
      <c r="C72" s="99">
        <v>2023</v>
      </c>
      <c r="E72" s="138">
        <v>4.7100000000000003E-2</v>
      </c>
      <c r="F72" s="87"/>
      <c r="G72" s="92">
        <f t="shared" si="25"/>
        <v>1.0470999999999999</v>
      </c>
      <c r="H72" s="87"/>
      <c r="I72" s="138">
        <v>6.6900000000000001E-2</v>
      </c>
      <c r="J72" s="87"/>
      <c r="K72" s="92">
        <f>I72+1</f>
        <v>1.0669</v>
      </c>
      <c r="L72" s="87"/>
      <c r="M72" s="138">
        <v>0.11749999999999999</v>
      </c>
      <c r="N72" s="87"/>
      <c r="O72" s="92">
        <f t="shared" si="21"/>
        <v>1.1174999999999999</v>
      </c>
      <c r="P72" s="87"/>
      <c r="Q72" s="138">
        <v>0.22900000000000001</v>
      </c>
      <c r="R72" s="87"/>
      <c r="S72" s="92">
        <f>Q72+1</f>
        <v>1.2290000000000001</v>
      </c>
      <c r="T72" s="87"/>
      <c r="U72" s="157">
        <v>0.1507</v>
      </c>
      <c r="V72" s="87"/>
      <c r="W72" s="92">
        <f>U72+1</f>
        <v>1.1507000000000001</v>
      </c>
      <c r="X72" s="87"/>
      <c r="Y72" s="157">
        <v>6.88E-2</v>
      </c>
      <c r="Z72" s="158"/>
      <c r="AA72" s="92">
        <f t="shared" si="24"/>
        <v>1.0688</v>
      </c>
      <c r="AB72" s="87"/>
      <c r="AC72" s="180">
        <v>158.30000000000001</v>
      </c>
      <c r="AD72" s="181"/>
      <c r="AE72" s="182">
        <f>AC72/AC71-1</f>
        <v>3.3964728935336419E-2</v>
      </c>
      <c r="AF72" s="110"/>
      <c r="AG72" s="92">
        <f t="shared" si="26"/>
        <v>1.0339647289353364</v>
      </c>
      <c r="AJ72" s="159"/>
      <c r="AO72" s="239">
        <f t="shared" si="10"/>
        <v>0.18985000000000002</v>
      </c>
    </row>
    <row r="73" spans="3:41" s="16" customFormat="1" ht="28" x14ac:dyDescent="0.15">
      <c r="C73" s="81" t="s">
        <v>211</v>
      </c>
      <c r="D73" s="149"/>
      <c r="E73" s="350">
        <f>GEOMEAN(G23:G72)-1</f>
        <v>5.648323351428064E-2</v>
      </c>
      <c r="F73" s="351"/>
      <c r="G73" s="352"/>
      <c r="H73" s="160"/>
      <c r="I73" s="350">
        <f>GEOMEAN(K23:K72)-1</f>
        <v>7.4741053621911524E-2</v>
      </c>
      <c r="J73" s="351"/>
      <c r="K73" s="352"/>
      <c r="L73" s="160"/>
      <c r="M73" s="350">
        <f>GEOMEAN(O23:O72)-1</f>
        <v>9.2104086423425047E-2</v>
      </c>
      <c r="N73" s="351"/>
      <c r="O73" s="352"/>
      <c r="P73" s="160"/>
      <c r="Q73" s="350">
        <f>GEOMEAN(S23:S72)-1</f>
        <v>0.11790162092115097</v>
      </c>
      <c r="R73" s="351"/>
      <c r="S73" s="352"/>
      <c r="T73" s="160"/>
      <c r="U73" s="350">
        <f>GEOMEAN(W23:W72)-1</f>
        <v>9.4796018220555167E-2</v>
      </c>
      <c r="V73" s="351"/>
      <c r="W73" s="352"/>
      <c r="X73" s="161"/>
      <c r="Y73" s="350">
        <f>GEOMEAN(AA23:AA72)-1</f>
        <v>0.11137600015091209</v>
      </c>
      <c r="Z73" s="351"/>
      <c r="AA73" s="352"/>
      <c r="AB73" s="161"/>
      <c r="AC73" s="350">
        <f>GEOMEAN(AG23:AG72)-1</f>
        <v>3.8021374968342458E-2</v>
      </c>
      <c r="AD73" s="351"/>
      <c r="AE73" s="351"/>
      <c r="AF73" s="351"/>
      <c r="AG73" s="352"/>
    </row>
    <row r="74" spans="3:41" s="16" customFormat="1" ht="40.25" customHeight="1" x14ac:dyDescent="0.15">
      <c r="C74" s="81" t="s">
        <v>212</v>
      </c>
      <c r="D74" s="149"/>
      <c r="E74" s="356">
        <f>((1+E73)/(1+$AC$73)-1)</f>
        <v>1.7785624642364661E-2</v>
      </c>
      <c r="F74" s="357"/>
      <c r="G74" s="358"/>
      <c r="H74" s="147"/>
      <c r="I74" s="356">
        <f>((1+I73)/(1+$AC$73)-1)</f>
        <v>3.5374684509448473E-2</v>
      </c>
      <c r="J74" s="357"/>
      <c r="K74" s="358"/>
      <c r="L74" s="147"/>
      <c r="M74" s="356">
        <f>((1+M73)/(1+$AC$73)-1)</f>
        <v>5.2101731967448162E-2</v>
      </c>
      <c r="N74" s="357"/>
      <c r="O74" s="358"/>
      <c r="P74" s="148"/>
      <c r="Q74" s="350">
        <f>((1+Q73)/(1+$AC$73)-1)</f>
        <v>7.6954336277752278E-2</v>
      </c>
      <c r="R74" s="351"/>
      <c r="S74" s="352"/>
      <c r="T74" s="148"/>
      <c r="U74" s="350">
        <f>((1+U73)/(1+$AC$73)-1)</f>
        <v>5.4695061798649691E-2</v>
      </c>
      <c r="V74" s="351"/>
      <c r="W74" s="352"/>
      <c r="X74" s="162"/>
      <c r="Y74" s="350">
        <f>((1+Y73)/(1+$AC$73)-1)</f>
        <v>7.0667740522016409E-2</v>
      </c>
      <c r="Z74" s="351"/>
      <c r="AA74" s="352"/>
      <c r="AB74" s="146"/>
      <c r="AC74" s="371" t="s">
        <v>115</v>
      </c>
      <c r="AD74" s="376"/>
      <c r="AE74" s="376"/>
      <c r="AF74" s="376"/>
      <c r="AG74" s="377"/>
    </row>
    <row r="75" spans="3:41" s="16" customFormat="1" ht="56.25" customHeight="1" x14ac:dyDescent="0.15">
      <c r="C75" s="81" t="s">
        <v>213</v>
      </c>
      <c r="D75" s="149"/>
      <c r="E75" s="356">
        <f>(1+E74)*(1+'Résumé des taux'!$H$5)-1</f>
        <v>3.8853787072461454E-2</v>
      </c>
      <c r="F75" s="357"/>
      <c r="G75" s="358"/>
      <c r="H75" s="147"/>
      <c r="I75" s="356">
        <f>(1+I74)*(1+'Résumé des taux'!$H$5)-1</f>
        <v>5.6806940478794088E-2</v>
      </c>
      <c r="J75" s="357"/>
      <c r="K75" s="358"/>
      <c r="L75" s="147"/>
      <c r="M75" s="356">
        <f>(1+M74)*(1+'Résumé des taux'!$H$5)-1</f>
        <v>7.3880237819174299E-2</v>
      </c>
      <c r="N75" s="357"/>
      <c r="O75" s="358"/>
      <c r="P75" s="148"/>
      <c r="Q75" s="350">
        <f>(1+Q74)*(1+'Résumé des taux'!$H$5)-1</f>
        <v>9.9247291038701668E-2</v>
      </c>
      <c r="R75" s="351"/>
      <c r="S75" s="352"/>
      <c r="T75" s="148"/>
      <c r="U75" s="350">
        <f>(1+U74)*(1+'Résumé des taux'!$H$5)-1</f>
        <v>7.6527249577881706E-2</v>
      </c>
      <c r="V75" s="351"/>
      <c r="W75" s="352"/>
      <c r="X75" s="162"/>
      <c r="Y75" s="350">
        <f>(1+Y74)*(1+'Résumé des taux'!$H$5)-1</f>
        <v>9.2830562750822132E-2</v>
      </c>
      <c r="Z75" s="351"/>
      <c r="AA75" s="352"/>
      <c r="AB75" s="146"/>
      <c r="AC75" s="371" t="s">
        <v>115</v>
      </c>
      <c r="AD75" s="372"/>
      <c r="AE75" s="372"/>
      <c r="AF75" s="372"/>
      <c r="AG75" s="373"/>
    </row>
    <row r="76" spans="3:41" s="16" customFormat="1" ht="33.75" customHeight="1" x14ac:dyDescent="0.15">
      <c r="C76" s="81" t="s">
        <v>214</v>
      </c>
      <c r="D76" s="149"/>
      <c r="E76" s="356">
        <f>STDEV(G23:G72)</f>
        <v>4.5628450665386067E-2</v>
      </c>
      <c r="F76" s="357"/>
      <c r="G76" s="358"/>
      <c r="H76" s="147"/>
      <c r="I76" s="356">
        <f>STDEV(K23:K72)</f>
        <v>8.0035938129222842E-2</v>
      </c>
      <c r="J76" s="357"/>
      <c r="K76" s="358"/>
      <c r="L76" s="147"/>
      <c r="M76" s="356">
        <f>STDEV(O23:O72)</f>
        <v>0.16456358518448833</v>
      </c>
      <c r="N76" s="357"/>
      <c r="O76" s="358"/>
      <c r="P76" s="148"/>
      <c r="Q76" s="356">
        <f>STDEV(S23:S72)</f>
        <v>0.16804199067961792</v>
      </c>
      <c r="R76" s="357"/>
      <c r="S76" s="358"/>
      <c r="T76" s="148"/>
      <c r="U76" s="356">
        <f>STDEV(W23:W72)</f>
        <v>0.19864305086970058</v>
      </c>
      <c r="V76" s="357"/>
      <c r="W76" s="358"/>
      <c r="X76" s="162"/>
      <c r="Y76" s="356">
        <f>STDEV(AA23:AA72)</f>
        <v>0.20555925823338947</v>
      </c>
      <c r="Z76" s="357"/>
      <c r="AA76" s="358"/>
      <c r="AB76" s="147"/>
      <c r="AC76" s="356">
        <f>STDEV(AE23:AE72)</f>
        <v>3.2098364842797648E-2</v>
      </c>
      <c r="AD76" s="357"/>
      <c r="AE76" s="357"/>
      <c r="AF76" s="357"/>
      <c r="AG76" s="358"/>
    </row>
    <row r="77" spans="3:41" s="16" customFormat="1" ht="31.5" customHeight="1" x14ac:dyDescent="0.15">
      <c r="C77" s="167" t="s">
        <v>116</v>
      </c>
      <c r="D77" s="7"/>
      <c r="E77" s="43"/>
      <c r="F77" s="43"/>
      <c r="G77" s="43"/>
      <c r="H77" s="7"/>
      <c r="I77" s="43"/>
      <c r="J77" s="43"/>
      <c r="K77" s="43"/>
      <c r="L77" s="7"/>
      <c r="M77" s="43"/>
      <c r="N77" s="43"/>
      <c r="O77" s="43"/>
      <c r="P77" s="7"/>
      <c r="Q77" s="43"/>
      <c r="R77" s="43"/>
      <c r="S77" s="43"/>
      <c r="T77" s="7"/>
      <c r="U77" s="43"/>
      <c r="V77" s="43"/>
      <c r="W77" s="43"/>
      <c r="X77" s="7"/>
      <c r="Y77" s="7"/>
      <c r="Z77" s="7"/>
      <c r="AA77" s="7"/>
      <c r="AB77" s="7"/>
      <c r="AC77" s="43"/>
      <c r="AD77" s="43"/>
      <c r="AE77" s="43"/>
      <c r="AF77" s="43"/>
      <c r="AG77" s="43"/>
    </row>
    <row r="78" spans="3:41" s="16" customFormat="1" x14ac:dyDescent="0.15">
      <c r="C78" s="24"/>
      <c r="E78" s="25"/>
      <c r="F78" s="25"/>
      <c r="G78" s="25"/>
      <c r="H78" s="25"/>
      <c r="I78" s="25"/>
      <c r="J78" s="25"/>
      <c r="K78" s="25"/>
      <c r="L78" s="25"/>
      <c r="M78" s="25"/>
      <c r="N78" s="25"/>
      <c r="O78" s="25"/>
      <c r="P78" s="94"/>
      <c r="Q78" s="94"/>
      <c r="R78" s="94"/>
      <c r="S78" s="94"/>
      <c r="T78" s="94"/>
      <c r="U78" s="93"/>
      <c r="V78" s="94"/>
      <c r="W78" s="94"/>
      <c r="X78" s="94"/>
      <c r="Y78" s="94"/>
      <c r="Z78" s="94"/>
      <c r="AA78" s="94"/>
      <c r="AB78" s="94"/>
      <c r="AC78" s="25"/>
      <c r="AD78" s="25"/>
      <c r="AE78" s="25"/>
      <c r="AF78" s="25"/>
      <c r="AG78" s="25"/>
    </row>
    <row r="79" spans="3:41" s="16" customFormat="1" x14ac:dyDescent="0.15">
      <c r="C79" s="24"/>
      <c r="E79" s="25"/>
      <c r="F79" s="25"/>
      <c r="G79" s="25"/>
      <c r="H79" s="25"/>
      <c r="I79" s="25"/>
      <c r="J79" s="25"/>
      <c r="K79" s="25"/>
      <c r="L79" s="25"/>
      <c r="M79" s="25"/>
      <c r="N79" s="25"/>
      <c r="O79" s="25"/>
      <c r="P79" s="94"/>
      <c r="Q79" s="94"/>
      <c r="R79" s="94"/>
      <c r="S79" s="94"/>
      <c r="T79" s="94"/>
      <c r="U79" s="93"/>
      <c r="V79" s="94"/>
      <c r="W79" s="94"/>
      <c r="X79" s="94"/>
      <c r="Y79" s="94"/>
      <c r="Z79" s="94"/>
      <c r="AA79" s="94"/>
      <c r="AB79" s="94"/>
      <c r="AC79" s="25"/>
      <c r="AD79" s="25"/>
      <c r="AE79" s="25"/>
      <c r="AF79" s="25"/>
      <c r="AG79" s="25"/>
    </row>
    <row r="80" spans="3:41" s="16" customFormat="1" x14ac:dyDescent="0.15">
      <c r="C80" s="24"/>
      <c r="E80" s="25"/>
      <c r="F80" s="25"/>
      <c r="G80" s="25"/>
      <c r="H80" s="25"/>
      <c r="I80" s="25"/>
      <c r="J80" s="25"/>
      <c r="K80" s="25"/>
      <c r="L80" s="25"/>
      <c r="M80" s="25"/>
      <c r="N80" s="25"/>
      <c r="O80" s="25"/>
      <c r="P80" s="94"/>
      <c r="Q80" s="94"/>
      <c r="R80" s="94"/>
      <c r="S80" s="94"/>
      <c r="T80" s="94"/>
      <c r="U80" s="93"/>
      <c r="V80" s="94"/>
      <c r="W80" s="94"/>
      <c r="X80" s="94"/>
      <c r="Y80" s="94"/>
      <c r="Z80" s="94"/>
      <c r="AA80" s="94"/>
      <c r="AB80" s="25"/>
      <c r="AC80" s="25"/>
      <c r="AD80" s="25"/>
      <c r="AE80" s="25"/>
      <c r="AF80" s="25"/>
      <c r="AG80" s="25"/>
    </row>
    <row r="81" spans="3:38" s="16" customFormat="1" ht="18" x14ac:dyDescent="0.2">
      <c r="C81" s="375" t="s">
        <v>117</v>
      </c>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c r="AE81" s="375"/>
      <c r="AF81" s="375"/>
      <c r="AG81" s="375"/>
    </row>
    <row r="82" spans="3:38" s="16" customFormat="1" x14ac:dyDescent="0.15">
      <c r="C82" s="6"/>
      <c r="D82" s="7"/>
      <c r="E82" s="6"/>
      <c r="F82" s="6"/>
      <c r="G82" s="6"/>
      <c r="H82" s="6"/>
      <c r="I82" s="6"/>
      <c r="J82" s="6"/>
      <c r="K82" s="6"/>
      <c r="L82" s="6"/>
      <c r="M82" s="6"/>
      <c r="N82" s="6"/>
      <c r="O82" s="6"/>
      <c r="P82" s="88"/>
      <c r="Q82" s="88"/>
      <c r="R82" s="88"/>
      <c r="S82" s="88"/>
      <c r="T82" s="88"/>
      <c r="U82" s="87"/>
      <c r="V82" s="88"/>
      <c r="W82" s="88"/>
      <c r="X82" s="88"/>
      <c r="Y82" s="88"/>
      <c r="Z82" s="88"/>
      <c r="AA82" s="88"/>
      <c r="AB82" s="88"/>
      <c r="AC82" s="6"/>
      <c r="AD82" s="7"/>
      <c r="AE82" s="7"/>
      <c r="AF82" s="7"/>
      <c r="AG82" s="7"/>
    </row>
    <row r="83" spans="3:38" s="16" customFormat="1" ht="36.75" customHeight="1" x14ac:dyDescent="0.15">
      <c r="C83" s="6"/>
      <c r="D83" s="7"/>
      <c r="E83" s="368" t="s">
        <v>99</v>
      </c>
      <c r="F83" s="369"/>
      <c r="G83" s="370"/>
      <c r="H83" s="6"/>
      <c r="I83" s="368" t="s">
        <v>100</v>
      </c>
      <c r="J83" s="369"/>
      <c r="K83" s="370"/>
      <c r="L83" s="6"/>
      <c r="M83" s="368" t="s">
        <v>30</v>
      </c>
      <c r="N83" s="369"/>
      <c r="O83" s="370"/>
      <c r="P83" s="88"/>
      <c r="Q83" s="359" t="s">
        <v>101</v>
      </c>
      <c r="R83" s="360"/>
      <c r="S83" s="361"/>
      <c r="T83" s="88"/>
      <c r="U83" s="359" t="s">
        <v>102</v>
      </c>
      <c r="V83" s="360"/>
      <c r="W83" s="361"/>
      <c r="X83" s="195"/>
      <c r="Y83" s="365" t="s">
        <v>215</v>
      </c>
      <c r="Z83" s="366"/>
      <c r="AA83" s="367"/>
      <c r="AB83" s="89"/>
      <c r="AC83" s="368" t="s">
        <v>24</v>
      </c>
      <c r="AD83" s="369"/>
      <c r="AE83" s="369"/>
      <c r="AF83" s="369"/>
      <c r="AG83" s="370"/>
      <c r="AI83" s="7"/>
      <c r="AJ83" s="7"/>
      <c r="AK83" s="7"/>
      <c r="AL83" s="7"/>
    </row>
    <row r="84" spans="3:38" ht="23.25" customHeight="1" x14ac:dyDescent="0.15">
      <c r="C84" s="253" t="s">
        <v>16</v>
      </c>
      <c r="D84" s="60"/>
      <c r="E84" s="353" t="s">
        <v>104</v>
      </c>
      <c r="F84" s="354"/>
      <c r="G84" s="355"/>
      <c r="H84" s="60"/>
      <c r="I84" s="353" t="s">
        <v>105</v>
      </c>
      <c r="J84" s="354"/>
      <c r="K84" s="355"/>
      <c r="L84" s="60"/>
      <c r="M84" s="353" t="s">
        <v>106</v>
      </c>
      <c r="N84" s="354"/>
      <c r="O84" s="355"/>
      <c r="Q84" s="362" t="s">
        <v>107</v>
      </c>
      <c r="R84" s="363"/>
      <c r="S84" s="364"/>
      <c r="T84" s="89"/>
      <c r="U84" s="362" t="s">
        <v>118</v>
      </c>
      <c r="V84" s="363"/>
      <c r="W84" s="364"/>
      <c r="X84" s="196"/>
      <c r="Y84" s="362" t="s">
        <v>119</v>
      </c>
      <c r="Z84" s="363"/>
      <c r="AA84" s="364"/>
      <c r="AC84" s="353" t="s">
        <v>110</v>
      </c>
      <c r="AD84" s="354"/>
      <c r="AE84" s="354"/>
      <c r="AF84" s="354"/>
      <c r="AG84" s="355"/>
    </row>
    <row r="85" spans="3:38" ht="27.5" customHeight="1" thickBot="1" x14ac:dyDescent="0.2">
      <c r="C85" s="23"/>
      <c r="E85" s="83" t="s">
        <v>120</v>
      </c>
      <c r="G85" s="82" t="s">
        <v>121</v>
      </c>
      <c r="I85" s="83" t="s">
        <v>120</v>
      </c>
      <c r="K85" s="82" t="s">
        <v>121</v>
      </c>
      <c r="M85" s="83" t="s">
        <v>120</v>
      </c>
      <c r="O85" s="82" t="s">
        <v>121</v>
      </c>
      <c r="Q85" s="106" t="s">
        <v>120</v>
      </c>
      <c r="S85" s="95" t="s">
        <v>121</v>
      </c>
      <c r="U85" s="98" t="s">
        <v>120</v>
      </c>
      <c r="W85" s="95" t="s">
        <v>121</v>
      </c>
      <c r="Y85" s="98" t="s">
        <v>120</v>
      </c>
      <c r="AA85" s="95" t="s">
        <v>121</v>
      </c>
      <c r="AB85" s="96"/>
      <c r="AC85" s="83" t="s">
        <v>120</v>
      </c>
      <c r="AD85" s="6"/>
      <c r="AE85" s="6"/>
      <c r="AF85" s="194"/>
      <c r="AG85" s="82" t="s">
        <v>121</v>
      </c>
    </row>
    <row r="86" spans="3:38" x14ac:dyDescent="0.15">
      <c r="C86" s="119" t="s">
        <v>122</v>
      </c>
      <c r="E86" s="193">
        <f t="shared" ref="E86:E98" si="27">GEOMEAN(G10:G59)-1</f>
        <v>6.5678858543882779E-2</v>
      </c>
      <c r="F86" s="26"/>
      <c r="G86" s="193">
        <f t="shared" ref="G86:G98" si="28">STDEV(E10:E59)</f>
        <v>3.8797005230784734E-2</v>
      </c>
      <c r="H86" s="26"/>
      <c r="I86" s="193">
        <f t="shared" ref="I86:I98" si="29">GEOMEAN(K10:K59)-1</f>
        <v>8.0168104492055248E-2</v>
      </c>
      <c r="J86" s="26"/>
      <c r="K86" s="193">
        <f t="shared" ref="K86:K98" si="30">STDEV(I10:I59)</f>
        <v>7.749767289132295E-2</v>
      </c>
      <c r="L86" s="26"/>
      <c r="M86" s="193">
        <f t="shared" ref="M86:M98" si="31">GEOMEAN(O10:O59)-1</f>
        <v>0.10053067278605021</v>
      </c>
      <c r="N86" s="27"/>
      <c r="O86" s="125">
        <f t="shared" ref="O86:O98" si="32">STDEV(M10:M59)</f>
        <v>0.16685342722954799</v>
      </c>
      <c r="Q86" s="126">
        <f t="shared" ref="Q86:Q98" si="33">GEOMEAN(S10:S59)-1</f>
        <v>9.7450073199678577E-2</v>
      </c>
      <c r="R86" s="103"/>
      <c r="S86" s="126">
        <f t="shared" ref="S86:S98" si="34">STDEV(Q10:Q59)</f>
        <v>0.17144786511422161</v>
      </c>
      <c r="T86" s="96"/>
      <c r="U86" s="126">
        <f t="shared" ref="U86:U98" si="35">GEOMEAN(W10:W59)-1</f>
        <v>9.6612130839786037E-2</v>
      </c>
      <c r="V86" s="96"/>
      <c r="W86" s="126">
        <f t="shared" ref="W86:W98" si="36">STDEV(U10:U59)</f>
        <v>0.21346388757814944</v>
      </c>
      <c r="X86" s="141"/>
      <c r="Y86" s="122">
        <f t="shared" ref="Y86:Y98" si="37">GEOMEAN(AA10:AA59)-1</f>
        <v>0.12573888106287345</v>
      </c>
      <c r="Z86" s="153"/>
      <c r="AA86" s="122">
        <f t="shared" ref="AA86:AA98" si="38">STDEV(Y10:Y59)</f>
        <v>0.21576047086370159</v>
      </c>
      <c r="AB86" s="96"/>
      <c r="AC86" s="125">
        <f t="shared" ref="AC86:AC98" si="39">GEOMEAN(AG10:AG59)-1</f>
        <v>4.1076789898313537E-2</v>
      </c>
      <c r="AD86" s="28"/>
      <c r="AE86" s="28"/>
      <c r="AF86" s="28"/>
      <c r="AG86" s="127">
        <f t="shared" ref="AG86:AG98" si="40">STDEV(AE10:AE59)</f>
        <v>3.2217245305017884E-2</v>
      </c>
    </row>
    <row r="87" spans="3:38" x14ac:dyDescent="0.15">
      <c r="C87" s="119" t="s">
        <v>123</v>
      </c>
      <c r="E87" s="121">
        <f t="shared" si="27"/>
        <v>6.5283516473232606E-2</v>
      </c>
      <c r="F87" s="26"/>
      <c r="G87" s="123">
        <f t="shared" si="28"/>
        <v>3.9258954312340916E-2</v>
      </c>
      <c r="H87" s="26"/>
      <c r="I87" s="121">
        <f t="shared" si="29"/>
        <v>8.026929862011567E-2</v>
      </c>
      <c r="J87" s="26"/>
      <c r="K87" s="123">
        <f t="shared" si="30"/>
        <v>7.7512921751840047E-2</v>
      </c>
      <c r="L87" s="26"/>
      <c r="M87" s="121">
        <f t="shared" si="31"/>
        <v>9.2320840624105838E-2</v>
      </c>
      <c r="N87" s="27"/>
      <c r="O87" s="123">
        <f t="shared" si="32"/>
        <v>0.16631285964808018</v>
      </c>
      <c r="Q87" s="122">
        <f t="shared" si="33"/>
        <v>9.1941613377160891E-2</v>
      </c>
      <c r="R87" s="104"/>
      <c r="S87" s="124">
        <f t="shared" si="34"/>
        <v>0.168279712807516</v>
      </c>
      <c r="T87" s="96"/>
      <c r="U87" s="122">
        <f t="shared" si="35"/>
        <v>9.201943896030107E-2</v>
      </c>
      <c r="V87" s="96"/>
      <c r="W87" s="124">
        <f t="shared" si="36"/>
        <v>0.21346899999690711</v>
      </c>
      <c r="X87" s="163"/>
      <c r="Y87" s="122">
        <f t="shared" si="37"/>
        <v>0.11863412074525326</v>
      </c>
      <c r="Z87" s="153"/>
      <c r="AA87" s="165">
        <f t="shared" si="38"/>
        <v>0.21815910993845902</v>
      </c>
      <c r="AB87" s="96"/>
      <c r="AC87" s="121">
        <f t="shared" si="39"/>
        <v>4.1549935368856206E-2</v>
      </c>
      <c r="AD87" s="28"/>
      <c r="AE87" s="28"/>
      <c r="AF87" s="28"/>
      <c r="AG87" s="128">
        <f t="shared" si="40"/>
        <v>3.1773212701569686E-2</v>
      </c>
    </row>
    <row r="88" spans="3:38" x14ac:dyDescent="0.15">
      <c r="C88" s="119" t="s">
        <v>124</v>
      </c>
      <c r="E88" s="121">
        <f t="shared" si="27"/>
        <v>6.4618204741206275E-2</v>
      </c>
      <c r="F88" s="26"/>
      <c r="G88" s="121">
        <f t="shared" si="28"/>
        <v>3.9912153991409106E-2</v>
      </c>
      <c r="H88" s="26"/>
      <c r="I88" s="121">
        <f t="shared" si="29"/>
        <v>7.9972424323092817E-2</v>
      </c>
      <c r="J88" s="26"/>
      <c r="K88" s="121">
        <f t="shared" si="30"/>
        <v>7.7662159507832132E-2</v>
      </c>
      <c r="L88" s="26"/>
      <c r="M88" s="121">
        <f t="shared" si="31"/>
        <v>9.5449775242959278E-2</v>
      </c>
      <c r="N88" s="27"/>
      <c r="O88" s="121">
        <f t="shared" si="32"/>
        <v>0.16443835212825203</v>
      </c>
      <c r="P88" s="103"/>
      <c r="Q88" s="122">
        <f t="shared" si="33"/>
        <v>9.6007463485556777E-2</v>
      </c>
      <c r="R88" s="103"/>
      <c r="S88" s="122">
        <f t="shared" si="34"/>
        <v>0.16666702182678003</v>
      </c>
      <c r="T88" s="96"/>
      <c r="U88" s="122">
        <f t="shared" si="35"/>
        <v>9.3141507910313281E-2</v>
      </c>
      <c r="V88" s="96"/>
      <c r="W88" s="122">
        <f t="shared" si="36"/>
        <v>0.21124794906918617</v>
      </c>
      <c r="X88" s="141"/>
      <c r="Y88" s="122">
        <f t="shared" si="37"/>
        <v>0.11940213702615576</v>
      </c>
      <c r="Z88" s="153"/>
      <c r="AA88" s="122">
        <f t="shared" si="38"/>
        <v>0.21583828780852238</v>
      </c>
      <c r="AB88" s="96"/>
      <c r="AC88" s="121">
        <f t="shared" si="39"/>
        <v>4.1328255511327239E-2</v>
      </c>
      <c r="AD88" s="28"/>
      <c r="AE88" s="28"/>
      <c r="AF88" s="28"/>
      <c r="AG88" s="128">
        <f t="shared" si="40"/>
        <v>3.1967981094046125E-2</v>
      </c>
    </row>
    <row r="89" spans="3:38" x14ac:dyDescent="0.15">
      <c r="C89" s="119" t="s">
        <v>125</v>
      </c>
      <c r="E89" s="121">
        <f t="shared" si="27"/>
        <v>6.4072233377000742E-2</v>
      </c>
      <c r="F89" s="26"/>
      <c r="G89" s="123">
        <f t="shared" si="28"/>
        <v>4.0469858230457262E-2</v>
      </c>
      <c r="H89" s="26"/>
      <c r="I89" s="121">
        <f t="shared" si="29"/>
        <v>7.8747412955343821E-2</v>
      </c>
      <c r="J89" s="26"/>
      <c r="K89" s="123">
        <f t="shared" si="30"/>
        <v>7.8642607244404306E-2</v>
      </c>
      <c r="L89" s="26"/>
      <c r="M89" s="121">
        <f t="shared" si="31"/>
        <v>9.4949351074343769E-2</v>
      </c>
      <c r="N89" s="27"/>
      <c r="O89" s="123">
        <f t="shared" si="32"/>
        <v>0.16432498375810148</v>
      </c>
      <c r="P89" s="104"/>
      <c r="Q89" s="122">
        <f t="shared" si="33"/>
        <v>9.9038964906325022E-2</v>
      </c>
      <c r="R89" s="104"/>
      <c r="S89" s="124">
        <f t="shared" si="34"/>
        <v>0.17130883339540609</v>
      </c>
      <c r="T89" s="96"/>
      <c r="U89" s="122">
        <f t="shared" si="35"/>
        <v>9.7189685236872991E-2</v>
      </c>
      <c r="V89" s="96"/>
      <c r="W89" s="124">
        <f t="shared" si="36"/>
        <v>0.2109360929763105</v>
      </c>
      <c r="X89" s="163"/>
      <c r="Y89" s="122">
        <f t="shared" si="37"/>
        <v>0.11770724559800838</v>
      </c>
      <c r="Z89" s="153"/>
      <c r="AA89" s="165">
        <f t="shared" si="38"/>
        <v>0.21406537358365291</v>
      </c>
      <c r="AB89" s="96"/>
      <c r="AC89" s="121">
        <f t="shared" si="39"/>
        <v>4.1197553953163046E-2</v>
      </c>
      <c r="AD89" s="28"/>
      <c r="AE89" s="28"/>
      <c r="AF89" s="28"/>
      <c r="AG89" s="128">
        <f t="shared" si="40"/>
        <v>3.2074295252828046E-2</v>
      </c>
    </row>
    <row r="90" spans="3:38" x14ac:dyDescent="0.15">
      <c r="C90" s="119" t="s">
        <v>126</v>
      </c>
      <c r="E90" s="121">
        <f t="shared" si="27"/>
        <v>6.3473612691158365E-2</v>
      </c>
      <c r="F90" s="26"/>
      <c r="G90" s="121">
        <f t="shared" si="28"/>
        <v>4.1061281220940875E-2</v>
      </c>
      <c r="H90" s="26"/>
      <c r="I90" s="121">
        <f t="shared" si="29"/>
        <v>7.9275341578429748E-2</v>
      </c>
      <c r="J90" s="26"/>
      <c r="K90" s="121">
        <f t="shared" si="30"/>
        <v>7.8595130624440221E-2</v>
      </c>
      <c r="L90" s="26"/>
      <c r="M90" s="121">
        <f t="shared" si="31"/>
        <v>9.2186926164421701E-2</v>
      </c>
      <c r="N90" s="27"/>
      <c r="O90" s="121">
        <f t="shared" si="32"/>
        <v>0.16295741068833772</v>
      </c>
      <c r="P90" s="103"/>
      <c r="Q90" s="122">
        <f t="shared" si="33"/>
        <v>0.10052773889531763</v>
      </c>
      <c r="R90" s="103"/>
      <c r="S90" s="122">
        <f t="shared" si="34"/>
        <v>0.17213248532455888</v>
      </c>
      <c r="T90" s="96"/>
      <c r="U90" s="122">
        <f t="shared" si="35"/>
        <v>9.5945969375834883E-2</v>
      </c>
      <c r="V90" s="96"/>
      <c r="W90" s="122">
        <f t="shared" si="36"/>
        <v>0.20907729954608412</v>
      </c>
      <c r="X90" s="141"/>
      <c r="Y90" s="122">
        <f t="shared" si="37"/>
        <v>0.11665520119096295</v>
      </c>
      <c r="Z90" s="153"/>
      <c r="AA90" s="122">
        <f t="shared" si="38"/>
        <v>0.2121141840383759</v>
      </c>
      <c r="AB90" s="96"/>
      <c r="AC90" s="121">
        <f t="shared" si="39"/>
        <v>4.1121044916768934E-2</v>
      </c>
      <c r="AD90" s="28"/>
      <c r="AE90" s="28"/>
      <c r="AF90" s="28"/>
      <c r="AG90" s="128">
        <f t="shared" si="40"/>
        <v>3.2133880390293725E-2</v>
      </c>
    </row>
    <row r="91" spans="3:38" x14ac:dyDescent="0.15">
      <c r="C91" s="119" t="s">
        <v>127</v>
      </c>
      <c r="E91" s="121">
        <f t="shared" si="27"/>
        <v>6.2788816470260356E-2</v>
      </c>
      <c r="F91" s="26"/>
      <c r="G91" s="123">
        <f t="shared" si="28"/>
        <v>4.1729285694313861E-2</v>
      </c>
      <c r="H91" s="26"/>
      <c r="I91" s="121">
        <f t="shared" si="29"/>
        <v>8.0011981461487247E-2</v>
      </c>
      <c r="J91" s="26"/>
      <c r="K91" s="123">
        <f t="shared" si="30"/>
        <v>7.8011632656032448E-2</v>
      </c>
      <c r="L91" s="26"/>
      <c r="M91" s="121">
        <f t="shared" si="31"/>
        <v>8.888157829863097E-2</v>
      </c>
      <c r="N91" s="27"/>
      <c r="O91" s="123">
        <f t="shared" si="32"/>
        <v>0.16503777965065411</v>
      </c>
      <c r="P91" s="103"/>
      <c r="Q91" s="122">
        <f t="shared" si="33"/>
        <v>0.10223978711327275</v>
      </c>
      <c r="R91" s="103"/>
      <c r="S91" s="122">
        <f t="shared" si="34"/>
        <v>0.17272888191287328</v>
      </c>
      <c r="T91" s="96"/>
      <c r="U91" s="122">
        <f t="shared" si="35"/>
        <v>9.8129549571039698E-2</v>
      </c>
      <c r="V91" s="96"/>
      <c r="W91" s="122">
        <f t="shared" si="36"/>
        <v>0.20926573718715355</v>
      </c>
      <c r="X91" s="141"/>
      <c r="Y91" s="122">
        <f t="shared" si="37"/>
        <v>0.11545395473499886</v>
      </c>
      <c r="Z91" s="153"/>
      <c r="AA91" s="122">
        <f t="shared" si="38"/>
        <v>0.21258953530899513</v>
      </c>
      <c r="AB91" s="96"/>
      <c r="AC91" s="121">
        <f t="shared" si="39"/>
        <v>4.0835001315563835E-2</v>
      </c>
      <c r="AD91" s="28"/>
      <c r="AE91" s="28"/>
      <c r="AF91" s="28"/>
      <c r="AG91" s="128">
        <f t="shared" si="40"/>
        <v>3.2297394289710152E-2</v>
      </c>
    </row>
    <row r="92" spans="3:38" x14ac:dyDescent="0.15">
      <c r="C92" s="120" t="s">
        <v>128</v>
      </c>
      <c r="D92" s="131"/>
      <c r="E92" s="121">
        <f t="shared" si="27"/>
        <v>6.185338458812395E-2</v>
      </c>
      <c r="F92" s="150"/>
      <c r="G92" s="123">
        <f t="shared" si="28"/>
        <v>4.2505405170351993E-2</v>
      </c>
      <c r="H92" s="150"/>
      <c r="I92" s="121">
        <f t="shared" si="29"/>
        <v>8.0596774417719397E-2</v>
      </c>
      <c r="J92" s="150"/>
      <c r="K92" s="123">
        <f t="shared" si="30"/>
        <v>7.7442042166505159E-2</v>
      </c>
      <c r="L92" s="150"/>
      <c r="M92" s="121">
        <f t="shared" si="31"/>
        <v>9.4658576194769806E-2</v>
      </c>
      <c r="N92" s="152"/>
      <c r="O92" s="123">
        <f t="shared" si="32"/>
        <v>0.16383276932126925</v>
      </c>
      <c r="P92" s="154"/>
      <c r="Q92" s="122">
        <f t="shared" si="33"/>
        <v>0.10614508531907751</v>
      </c>
      <c r="R92" s="154"/>
      <c r="S92" s="124">
        <f t="shared" si="34"/>
        <v>0.1701347711430303</v>
      </c>
      <c r="T92" s="153"/>
      <c r="U92" s="122">
        <f t="shared" si="35"/>
        <v>9.895062897667084E-2</v>
      </c>
      <c r="V92" s="153"/>
      <c r="W92" s="124">
        <f t="shared" si="36"/>
        <v>0.2087058678186624</v>
      </c>
      <c r="X92" s="154"/>
      <c r="Y92" s="122">
        <f t="shared" si="37"/>
        <v>0.11843435809502778</v>
      </c>
      <c r="Z92" s="153"/>
      <c r="AA92" s="165">
        <f t="shared" si="38"/>
        <v>0.2109008339559012</v>
      </c>
      <c r="AB92" s="99"/>
      <c r="AC92" s="121">
        <f t="shared" si="39"/>
        <v>4.0427529807208984E-2</v>
      </c>
      <c r="AD92" s="129"/>
      <c r="AE92" s="28"/>
      <c r="AF92" s="130"/>
      <c r="AG92" s="128">
        <f t="shared" si="40"/>
        <v>3.2500414200700815E-2</v>
      </c>
      <c r="AI92" s="109"/>
      <c r="AJ92" s="109"/>
      <c r="AK92" s="96"/>
      <c r="AL92" s="100"/>
    </row>
    <row r="93" spans="3:38" s="100" customFormat="1" x14ac:dyDescent="0.15">
      <c r="C93" s="111" t="s">
        <v>129</v>
      </c>
      <c r="D93" s="132"/>
      <c r="E93" s="122">
        <f t="shared" si="27"/>
        <v>6.1016494766501728E-2</v>
      </c>
      <c r="F93" s="151"/>
      <c r="G93" s="124">
        <f t="shared" si="28"/>
        <v>4.3209141984739997E-2</v>
      </c>
      <c r="H93" s="151"/>
      <c r="I93" s="122">
        <f t="shared" si="29"/>
        <v>8.1239782665277982E-2</v>
      </c>
      <c r="J93" s="151"/>
      <c r="K93" s="124">
        <f t="shared" si="30"/>
        <v>7.6859230323013658E-2</v>
      </c>
      <c r="L93" s="151"/>
      <c r="M93" s="122">
        <f t="shared" si="31"/>
        <v>9.2926705073516969E-2</v>
      </c>
      <c r="N93" s="153"/>
      <c r="O93" s="124">
        <f t="shared" si="32"/>
        <v>0.16350252682263489</v>
      </c>
      <c r="P93" s="154"/>
      <c r="Q93" s="122">
        <f t="shared" si="33"/>
        <v>0.10433145787162257</v>
      </c>
      <c r="R93" s="154"/>
      <c r="S93" s="97">
        <f t="shared" si="34"/>
        <v>0.16933302630015451</v>
      </c>
      <c r="T93" s="153"/>
      <c r="U93" s="122">
        <f t="shared" si="35"/>
        <v>9.8528023795630748E-2</v>
      </c>
      <c r="V93" s="153"/>
      <c r="W93" s="124">
        <f t="shared" si="36"/>
        <v>0.20856850707647467</v>
      </c>
      <c r="X93" s="154"/>
      <c r="Y93" s="105">
        <f t="shared" si="37"/>
        <v>0.12009520789524619</v>
      </c>
      <c r="Z93" s="153"/>
      <c r="AA93" s="139">
        <f t="shared" si="38"/>
        <v>0.21176376823895937</v>
      </c>
      <c r="AB93" s="153"/>
      <c r="AC93" s="122">
        <f t="shared" si="39"/>
        <v>4.0005888844949489E-2</v>
      </c>
      <c r="AD93" s="133"/>
      <c r="AE93" s="104"/>
      <c r="AF93" s="134"/>
      <c r="AG93" s="122">
        <f t="shared" si="40"/>
        <v>3.2651788447418291E-2</v>
      </c>
      <c r="AH93" s="109"/>
      <c r="AI93" s="109"/>
      <c r="AJ93" s="109"/>
      <c r="AK93" s="96"/>
    </row>
    <row r="94" spans="3:38" s="100" customFormat="1" x14ac:dyDescent="0.15">
      <c r="C94" s="107" t="s">
        <v>130</v>
      </c>
      <c r="D94" s="132"/>
      <c r="E94" s="105">
        <f t="shared" si="27"/>
        <v>5.9982670791891346E-2</v>
      </c>
      <c r="F94" s="151"/>
      <c r="G94" s="97">
        <f t="shared" si="28"/>
        <v>4.3737775381798898E-2</v>
      </c>
      <c r="H94" s="151"/>
      <c r="I94" s="105">
        <f t="shared" si="29"/>
        <v>8.1084220968495213E-2</v>
      </c>
      <c r="J94" s="151"/>
      <c r="K94" s="97">
        <f t="shared" si="30"/>
        <v>7.6987395808346196E-2</v>
      </c>
      <c r="L94" s="151"/>
      <c r="M94" s="105">
        <f t="shared" si="31"/>
        <v>8.6484490461794516E-2</v>
      </c>
      <c r="N94" s="151"/>
      <c r="O94" s="97">
        <f t="shared" si="32"/>
        <v>0.1648529090094871</v>
      </c>
      <c r="P94" s="154"/>
      <c r="Q94" s="105">
        <f t="shared" si="33"/>
        <v>0.10309006161573331</v>
      </c>
      <c r="R94" s="151"/>
      <c r="S94" s="97">
        <f t="shared" si="34"/>
        <v>0.16965561353417763</v>
      </c>
      <c r="T94" s="153"/>
      <c r="U94" s="105">
        <f t="shared" si="35"/>
        <v>9.2550319556079952E-2</v>
      </c>
      <c r="V94" s="151"/>
      <c r="W94" s="97">
        <f t="shared" si="36"/>
        <v>0.20935682426286975</v>
      </c>
      <c r="X94" s="154"/>
      <c r="Y94" s="105">
        <f t="shared" si="37"/>
        <v>0.1138001055740725</v>
      </c>
      <c r="Z94" s="151"/>
      <c r="AA94" s="139">
        <f t="shared" si="38"/>
        <v>0.21334490356430991</v>
      </c>
      <c r="AB94" s="153"/>
      <c r="AC94" s="105">
        <f t="shared" si="39"/>
        <v>3.9530155056938243E-2</v>
      </c>
      <c r="AD94" s="144"/>
      <c r="AE94" s="109"/>
      <c r="AF94" s="145"/>
      <c r="AG94" s="122">
        <f t="shared" si="40"/>
        <v>3.277814483733546E-2</v>
      </c>
    </row>
    <row r="95" spans="3:38" s="100" customFormat="1" x14ac:dyDescent="0.15">
      <c r="C95" s="107" t="s">
        <v>131</v>
      </c>
      <c r="D95" s="132"/>
      <c r="E95" s="105">
        <f t="shared" si="27"/>
        <v>5.8870636474837701E-2</v>
      </c>
      <c r="F95" s="151"/>
      <c r="G95" s="139">
        <f t="shared" si="28"/>
        <v>4.4165577051481178E-2</v>
      </c>
      <c r="H95" s="151"/>
      <c r="I95" s="105">
        <f t="shared" si="29"/>
        <v>8.3150167077829629E-2</v>
      </c>
      <c r="J95" s="151"/>
      <c r="K95" s="139">
        <f t="shared" si="30"/>
        <v>7.5303091245966042E-2</v>
      </c>
      <c r="L95" s="151"/>
      <c r="M95" s="105">
        <f t="shared" si="31"/>
        <v>9.1148075433201026E-2</v>
      </c>
      <c r="N95" s="151"/>
      <c r="O95" s="139">
        <f t="shared" si="32"/>
        <v>0.16510716337451806</v>
      </c>
      <c r="P95" s="155"/>
      <c r="Q95" s="105">
        <f t="shared" si="33"/>
        <v>0.10992363784807635</v>
      </c>
      <c r="R95" s="151"/>
      <c r="S95" s="139">
        <f t="shared" si="34"/>
        <v>0.16817203386305438</v>
      </c>
      <c r="T95" s="153"/>
      <c r="U95" s="105">
        <f t="shared" si="35"/>
        <v>9.5728041902835015E-2</v>
      </c>
      <c r="V95" s="151"/>
      <c r="W95" s="139">
        <f t="shared" si="36"/>
        <v>0.20885444637275483</v>
      </c>
      <c r="X95" s="155"/>
      <c r="Y95" s="105">
        <f t="shared" si="37"/>
        <v>0.1163703824638449</v>
      </c>
      <c r="Z95" s="151"/>
      <c r="AA95" s="139">
        <f t="shared" si="38"/>
        <v>0.21249696403730398</v>
      </c>
      <c r="AB95" s="153"/>
      <c r="AC95" s="105">
        <f t="shared" si="39"/>
        <v>3.9040237602023797E-2</v>
      </c>
      <c r="AD95" s="144"/>
      <c r="AE95" s="109"/>
      <c r="AF95" s="145"/>
      <c r="AG95" s="122">
        <f t="shared" si="40"/>
        <v>3.28554697147019E-2</v>
      </c>
    </row>
    <row r="96" spans="3:38" s="100" customFormat="1" x14ac:dyDescent="0.15">
      <c r="C96" s="107" t="s">
        <v>132</v>
      </c>
      <c r="D96" s="132"/>
      <c r="E96" s="105">
        <f t="shared" si="27"/>
        <v>5.7679244916556849E-2</v>
      </c>
      <c r="F96" s="151"/>
      <c r="G96" s="139">
        <f t="shared" si="28"/>
        <v>4.4738584343977573E-2</v>
      </c>
      <c r="H96" s="151"/>
      <c r="I96" s="105">
        <f t="shared" si="29"/>
        <v>8.1666684079568563E-2</v>
      </c>
      <c r="J96" s="151"/>
      <c r="K96" s="139">
        <f t="shared" si="30"/>
        <v>7.445213525825721E-2</v>
      </c>
      <c r="L96" s="151"/>
      <c r="M96" s="105">
        <f t="shared" si="31"/>
        <v>9.3131424653970063E-2</v>
      </c>
      <c r="N96" s="151"/>
      <c r="O96" s="139">
        <f t="shared" si="32"/>
        <v>0.16402962460344694</v>
      </c>
      <c r="P96" s="155"/>
      <c r="Q96" s="105">
        <f t="shared" si="33"/>
        <v>0.11363137965367609</v>
      </c>
      <c r="R96" s="151"/>
      <c r="S96" s="139">
        <f t="shared" si="34"/>
        <v>0.16706651647834211</v>
      </c>
      <c r="T96" s="153"/>
      <c r="U96" s="105">
        <f t="shared" si="35"/>
        <v>0.1009703100609376</v>
      </c>
      <c r="V96" s="151"/>
      <c r="W96" s="139">
        <f t="shared" si="36"/>
        <v>0.20508205101704421</v>
      </c>
      <c r="X96" s="155"/>
      <c r="Y96" s="105">
        <f t="shared" si="37"/>
        <v>0.12379719193376948</v>
      </c>
      <c r="Z96" s="151"/>
      <c r="AA96" s="139">
        <f t="shared" si="38"/>
        <v>0.20798961565567811</v>
      </c>
      <c r="AB96" s="153"/>
      <c r="AC96" s="105">
        <f t="shared" si="39"/>
        <v>3.8986282960818963E-2</v>
      </c>
      <c r="AD96" s="144"/>
      <c r="AE96" s="109"/>
      <c r="AF96" s="145"/>
      <c r="AG96" s="122">
        <f t="shared" si="40"/>
        <v>3.2905647621702068E-2</v>
      </c>
    </row>
    <row r="97" spans="2:33" s="100" customFormat="1" x14ac:dyDescent="0.15">
      <c r="C97" s="107" t="s">
        <v>133</v>
      </c>
      <c r="D97" s="132"/>
      <c r="E97" s="105">
        <f t="shared" si="27"/>
        <v>5.6925096305188827E-2</v>
      </c>
      <c r="F97" s="151"/>
      <c r="G97" s="139">
        <f t="shared" si="28"/>
        <v>4.5370189813115469E-2</v>
      </c>
      <c r="H97" s="151"/>
      <c r="I97" s="105">
        <f t="shared" si="29"/>
        <v>7.8122557998339559E-2</v>
      </c>
      <c r="J97" s="151"/>
      <c r="K97" s="139">
        <f t="shared" si="30"/>
        <v>7.5438092736473797E-2</v>
      </c>
      <c r="L97" s="151"/>
      <c r="M97" s="105">
        <f t="shared" si="31"/>
        <v>9.6346255591615693E-2</v>
      </c>
      <c r="N97" s="151"/>
      <c r="O97" s="139">
        <f t="shared" si="32"/>
        <v>0.16525558693114237</v>
      </c>
      <c r="P97" s="155"/>
      <c r="Q97" s="105">
        <f t="shared" si="33"/>
        <v>0.11649758737613403</v>
      </c>
      <c r="R97" s="151"/>
      <c r="S97" s="139">
        <f t="shared" si="34"/>
        <v>0.16839836219927568</v>
      </c>
      <c r="T97" s="153"/>
      <c r="U97" s="105">
        <f t="shared" si="35"/>
        <v>9.7128432652146213E-2</v>
      </c>
      <c r="V97" s="151"/>
      <c r="W97" s="139">
        <f t="shared" si="36"/>
        <v>0.20315424735379883</v>
      </c>
      <c r="X97" s="155"/>
      <c r="Y97" s="105">
        <f t="shared" si="37"/>
        <v>0.11691200722205797</v>
      </c>
      <c r="Z97" s="151"/>
      <c r="AA97" s="139">
        <f t="shared" si="38"/>
        <v>0.20797594055849791</v>
      </c>
      <c r="AB97" s="153"/>
      <c r="AC97" s="105">
        <f t="shared" si="39"/>
        <v>3.8961986199927523E-2</v>
      </c>
      <c r="AD97" s="144"/>
      <c r="AE97" s="109"/>
      <c r="AF97" s="145"/>
      <c r="AG97" s="108">
        <f t="shared" si="40"/>
        <v>3.2898669009780959E-2</v>
      </c>
    </row>
    <row r="98" spans="2:33" s="100" customFormat="1" x14ac:dyDescent="0.15">
      <c r="C98" s="107" t="s">
        <v>134</v>
      </c>
      <c r="D98" s="132"/>
      <c r="E98" s="105">
        <f t="shared" si="27"/>
        <v>5.6564073130800585E-2</v>
      </c>
      <c r="F98" s="151"/>
      <c r="G98" s="139">
        <f t="shared" si="28"/>
        <v>4.5613435944555351E-2</v>
      </c>
      <c r="H98" s="151"/>
      <c r="I98" s="105">
        <f t="shared" si="29"/>
        <v>7.3768764951936738E-2</v>
      </c>
      <c r="J98" s="151"/>
      <c r="K98" s="139">
        <f t="shared" si="30"/>
        <v>8.0441851276160256E-2</v>
      </c>
      <c r="L98" s="151"/>
      <c r="M98" s="105">
        <f t="shared" si="31"/>
        <v>8.9739796110891445E-2</v>
      </c>
      <c r="N98" s="151"/>
      <c r="O98" s="139">
        <f t="shared" si="32"/>
        <v>0.16518412866786075</v>
      </c>
      <c r="P98" s="155"/>
      <c r="Q98" s="105">
        <f t="shared" si="33"/>
        <v>0.10981030049006657</v>
      </c>
      <c r="R98" s="151"/>
      <c r="S98" s="139">
        <f t="shared" si="34"/>
        <v>0.17187604123668221</v>
      </c>
      <c r="T98" s="153"/>
      <c r="U98" s="105">
        <f t="shared" si="35"/>
        <v>8.8427215256264402E-2</v>
      </c>
      <c r="V98" s="151"/>
      <c r="W98" s="139">
        <f t="shared" si="36"/>
        <v>0.20172223083977175</v>
      </c>
      <c r="X98" s="155"/>
      <c r="Y98" s="105">
        <f t="shared" si="37"/>
        <v>0.10654354905801089</v>
      </c>
      <c r="Z98" s="151"/>
      <c r="AA98" s="139">
        <f t="shared" si="38"/>
        <v>0.20893754852253324</v>
      </c>
      <c r="AB98" s="153"/>
      <c r="AC98" s="105">
        <f t="shared" si="39"/>
        <v>3.9189005843627056E-2</v>
      </c>
      <c r="AD98" s="144"/>
      <c r="AE98" s="109"/>
      <c r="AF98" s="145"/>
      <c r="AG98" s="108">
        <f t="shared" si="40"/>
        <v>3.3026280833067218E-2</v>
      </c>
    </row>
    <row r="99" spans="2:33" s="100" customFormat="1" x14ac:dyDescent="0.15">
      <c r="C99" s="107" t="s">
        <v>164</v>
      </c>
      <c r="D99" s="132"/>
      <c r="E99" s="105">
        <f t="shared" ref="E99" si="41">GEOMEAN(G23:G72)-1</f>
        <v>5.648323351428064E-2</v>
      </c>
      <c r="F99" s="151"/>
      <c r="G99" s="139">
        <f t="shared" ref="G99" si="42">STDEV(E23:E72)</f>
        <v>4.5628450665386101E-2</v>
      </c>
      <c r="H99" s="151"/>
      <c r="I99" s="105">
        <f t="shared" ref="I99" si="43">GEOMEAN(K23:K72)-1</f>
        <v>7.4741053621911524E-2</v>
      </c>
      <c r="J99" s="151"/>
      <c r="K99" s="139">
        <f t="shared" ref="K99" si="44">STDEV(I23:I72)</f>
        <v>8.0035938129222883E-2</v>
      </c>
      <c r="L99" s="151"/>
      <c r="M99" s="105">
        <f t="shared" ref="M99" si="45">GEOMEAN(O23:O72)-1</f>
        <v>9.2104086423425047E-2</v>
      </c>
      <c r="N99" s="151"/>
      <c r="O99" s="139">
        <f t="shared" ref="O99" si="46">STDEV(M23:M72)</f>
        <v>0.16456358518448569</v>
      </c>
      <c r="P99" s="155"/>
      <c r="Q99" s="105">
        <f t="shared" ref="Q99" si="47">GEOMEAN(S23:S72)-1</f>
        <v>0.11790162092115097</v>
      </c>
      <c r="R99" s="151"/>
      <c r="S99" s="139">
        <f t="shared" ref="S99" si="48">STDEV(Q23:Q72)</f>
        <v>0.16804199067961637</v>
      </c>
      <c r="T99" s="153"/>
      <c r="U99" s="105">
        <f t="shared" ref="U99" si="49">GEOMEAN(W23:W72)-1</f>
        <v>9.4796018220555167E-2</v>
      </c>
      <c r="V99" s="151"/>
      <c r="W99" s="139">
        <f t="shared" ref="W99" si="50">STDEV(U23:U72)</f>
        <v>0.19864305086970074</v>
      </c>
      <c r="X99" s="155"/>
      <c r="Y99" s="105">
        <f t="shared" ref="Y99" si="51">GEOMEAN(AA23:AA72)-1</f>
        <v>0.11137600015091209</v>
      </c>
      <c r="Z99" s="151"/>
      <c r="AA99" s="139">
        <f t="shared" ref="AA99" si="52">STDEV(Y23:Y72)</f>
        <v>0.2055592582333878</v>
      </c>
      <c r="AB99" s="153"/>
      <c r="AC99" s="105">
        <f t="shared" ref="AC99" si="53">GEOMEAN(AG23:AG72)-1</f>
        <v>3.8021374968342458E-2</v>
      </c>
      <c r="AD99" s="144"/>
      <c r="AE99" s="109"/>
      <c r="AF99" s="145"/>
      <c r="AG99" s="108">
        <f t="shared" ref="AG99" si="54">STDEV(AE23:AE72)</f>
        <v>3.2098364842797648E-2</v>
      </c>
    </row>
    <row r="100" spans="2:33" s="100" customFormat="1" x14ac:dyDescent="0.15">
      <c r="C100" s="140"/>
      <c r="E100" s="141"/>
      <c r="F100" s="141"/>
      <c r="G100" s="142"/>
      <c r="H100" s="141"/>
      <c r="I100" s="141"/>
      <c r="J100" s="141"/>
      <c r="K100" s="142"/>
      <c r="L100" s="141"/>
      <c r="M100" s="141"/>
      <c r="N100" s="141"/>
      <c r="O100" s="142"/>
      <c r="P100" s="142"/>
      <c r="Q100" s="141"/>
      <c r="R100" s="141"/>
      <c r="S100" s="142"/>
      <c r="T100" s="96"/>
      <c r="U100" s="141"/>
      <c r="V100" s="141"/>
      <c r="W100" s="142"/>
      <c r="X100" s="142"/>
      <c r="Y100" s="141"/>
      <c r="Z100" s="141"/>
      <c r="AA100" s="142"/>
      <c r="AB100" s="96"/>
      <c r="AC100" s="141"/>
      <c r="AD100" s="109"/>
      <c r="AE100" s="109"/>
      <c r="AF100" s="109"/>
      <c r="AG100" s="96"/>
    </row>
    <row r="101" spans="2:33" ht="17.25" customHeight="1" x14ac:dyDescent="0.15">
      <c r="C101" s="166" t="s">
        <v>135</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row>
    <row r="102" spans="2:33" ht="54.75" customHeight="1" x14ac:dyDescent="0.15">
      <c r="C102" s="374" t="s">
        <v>136</v>
      </c>
      <c r="D102" s="374"/>
      <c r="E102" s="374"/>
      <c r="F102" s="374"/>
      <c r="G102" s="374"/>
      <c r="H102" s="374"/>
      <c r="I102" s="374"/>
      <c r="J102" s="374"/>
      <c r="K102" s="374"/>
      <c r="L102" s="374"/>
      <c r="M102" s="374"/>
      <c r="U102" s="88"/>
    </row>
    <row r="103" spans="2:33" ht="12.75" customHeight="1" x14ac:dyDescent="0.15">
      <c r="U103" s="88"/>
    </row>
    <row r="104" spans="2:33" ht="12.75" customHeight="1" x14ac:dyDescent="0.15">
      <c r="U104" s="88"/>
    </row>
    <row r="105" spans="2:33" ht="12.75" customHeight="1" x14ac:dyDescent="0.15">
      <c r="U105" s="88"/>
    </row>
    <row r="106" spans="2:33" ht="12.75" customHeight="1" x14ac:dyDescent="0.15">
      <c r="U106" s="88"/>
    </row>
    <row r="107" spans="2:33" ht="12.75" customHeight="1" x14ac:dyDescent="0.15">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row>
    <row r="108" spans="2:33" ht="13.5" hidden="1" customHeight="1" x14ac:dyDescent="0.15">
      <c r="B108" s="10"/>
      <c r="C108" s="8"/>
      <c r="D108" s="10"/>
      <c r="E108" s="8"/>
      <c r="F108" s="8"/>
      <c r="G108" s="8"/>
      <c r="H108" s="8"/>
      <c r="I108" s="8"/>
      <c r="J108" s="8"/>
      <c r="K108" s="8"/>
      <c r="L108" s="8"/>
      <c r="M108" s="8"/>
      <c r="N108" s="8"/>
      <c r="O108" s="8"/>
      <c r="AC108" s="8"/>
      <c r="AD108" s="10"/>
    </row>
    <row r="109" spans="2:33" ht="12.75" hidden="1" customHeight="1" x14ac:dyDescent="0.15"/>
    <row r="110" spans="2:33" ht="12.75" hidden="1" customHeight="1" x14ac:dyDescent="0.15"/>
    <row r="111" spans="2:33" ht="12.75" hidden="1" customHeight="1" x14ac:dyDescent="0.15"/>
    <row r="112" spans="2:33" ht="13.5" hidden="1" customHeight="1" x14ac:dyDescent="0.15">
      <c r="B112" s="84"/>
      <c r="C112" s="84"/>
      <c r="D112" s="84"/>
      <c r="E112" s="84"/>
      <c r="F112" s="84"/>
      <c r="G112" s="84"/>
      <c r="H112" s="84"/>
      <c r="I112" s="84"/>
      <c r="J112" s="84"/>
      <c r="K112" s="84"/>
      <c r="L112" s="84"/>
      <c r="M112" s="84"/>
      <c r="N112" s="84"/>
      <c r="O112" s="84"/>
      <c r="AB112" s="84"/>
      <c r="AC112" s="84"/>
      <c r="AD112" s="84"/>
    </row>
    <row r="113" spans="5:29" ht="13.5" hidden="1" customHeight="1" x14ac:dyDescent="0.15"/>
    <row r="114" spans="5:29" ht="13.5" hidden="1" customHeight="1" x14ac:dyDescent="0.15">
      <c r="E114" s="8" t="str">
        <f>E85</f>
        <v>Rendement géométrique</v>
      </c>
      <c r="I114" s="8" t="str">
        <f>I85</f>
        <v>Rendement géométrique</v>
      </c>
      <c r="M114" s="8" t="str">
        <f>M85</f>
        <v>Rendement géométrique</v>
      </c>
      <c r="AC114" s="8" t="str">
        <f>AC85</f>
        <v>Rendement géométrique</v>
      </c>
    </row>
    <row r="115" spans="5:29" ht="12.75" hidden="1" customHeight="1" x14ac:dyDescent="0.15">
      <c r="E115" s="9">
        <f>STDEV(E10:E59)</f>
        <v>3.8797005230784734E-2</v>
      </c>
      <c r="F115" s="9"/>
      <c r="G115" s="9"/>
      <c r="H115" s="9"/>
      <c r="I115" s="9">
        <f>STDEV(I10:I59)</f>
        <v>7.749767289132295E-2</v>
      </c>
      <c r="J115" s="9"/>
      <c r="K115" s="9"/>
      <c r="L115" s="9"/>
      <c r="M115" s="9">
        <f>STDEV(M10:M59)</f>
        <v>0.16685342722954799</v>
      </c>
      <c r="AC115" s="9">
        <f>STDEV(AE10:AE59)</f>
        <v>3.2217245305017884E-2</v>
      </c>
    </row>
    <row r="116" spans="5:29" ht="12.75" hidden="1" customHeight="1" x14ac:dyDescent="0.15">
      <c r="E116" s="9">
        <f>STDEV(E11:E60)</f>
        <v>3.9258954312340916E-2</v>
      </c>
      <c r="F116" s="9"/>
      <c r="G116" s="9"/>
      <c r="H116" s="9"/>
      <c r="I116" s="9">
        <f>STDEV(I11:I60)</f>
        <v>7.7512921751840047E-2</v>
      </c>
      <c r="J116" s="9"/>
      <c r="K116" s="9"/>
      <c r="L116" s="9"/>
      <c r="M116" s="9">
        <f>STDEV(M11:M60)</f>
        <v>0.16631285964808018</v>
      </c>
      <c r="AC116" s="9">
        <f>STDEV(AE11:AE60)</f>
        <v>3.1773212701569686E-2</v>
      </c>
    </row>
    <row r="117" spans="5:29" ht="12.75" hidden="1" customHeight="1" x14ac:dyDescent="0.15">
      <c r="E117" s="9">
        <f>STDEV(E12:E61)</f>
        <v>3.9912153991409106E-2</v>
      </c>
      <c r="F117" s="9"/>
      <c r="G117" s="9"/>
      <c r="H117" s="9"/>
      <c r="I117" s="9">
        <f>STDEV(I12:I61)</f>
        <v>7.7662159507832132E-2</v>
      </c>
      <c r="J117" s="9"/>
      <c r="K117" s="9"/>
      <c r="L117" s="9"/>
      <c r="M117" s="9">
        <f>STDEV(M12:M61)</f>
        <v>0.16443835212825203</v>
      </c>
      <c r="AC117" s="9">
        <f>STDEV(AE12:AE61)</f>
        <v>3.1967981094046125E-2</v>
      </c>
    </row>
    <row r="118" spans="5:29" ht="12.75" hidden="1" customHeight="1" x14ac:dyDescent="0.15">
      <c r="E118" s="9">
        <f>STDEV(E13:E62)</f>
        <v>4.0469858230457262E-2</v>
      </c>
      <c r="F118" s="9"/>
      <c r="G118" s="9"/>
      <c r="H118" s="9"/>
      <c r="I118" s="9">
        <f>STDEV(I13:I62)</f>
        <v>7.8642607244404306E-2</v>
      </c>
      <c r="J118" s="9"/>
      <c r="K118" s="9"/>
      <c r="L118" s="9"/>
      <c r="M118" s="9">
        <f>STDEV(M13:M62)</f>
        <v>0.16432498375810148</v>
      </c>
      <c r="AC118" s="9">
        <f>STDEV(AE13:AE62)</f>
        <v>3.2074295252828046E-2</v>
      </c>
    </row>
    <row r="119" spans="5:29" ht="12.75" hidden="1" customHeight="1" x14ac:dyDescent="0.15">
      <c r="E119" s="9">
        <f>STDEV(E14:E63)</f>
        <v>4.1061281220940875E-2</v>
      </c>
      <c r="F119" s="9"/>
      <c r="G119" s="9"/>
      <c r="H119" s="9"/>
      <c r="I119" s="9">
        <f>STDEV(I14:I63)</f>
        <v>7.8595130624440221E-2</v>
      </c>
      <c r="J119" s="9"/>
      <c r="K119" s="9"/>
      <c r="L119" s="9"/>
      <c r="M119" s="9">
        <f>STDEV(M14:M63)</f>
        <v>0.16295741068833772</v>
      </c>
      <c r="AC119" s="9">
        <f>STDEV(AE14:AE63)</f>
        <v>3.2133880390293725E-2</v>
      </c>
    </row>
    <row r="120" spans="5:29" ht="12.75" hidden="1" customHeight="1" x14ac:dyDescent="0.15">
      <c r="E120" s="9">
        <f>STDEV(E15:E65)</f>
        <v>4.2113618599075628E-2</v>
      </c>
      <c r="F120" s="9"/>
      <c r="G120" s="9"/>
      <c r="H120" s="9"/>
      <c r="I120" s="9">
        <f>STDEV(I15:I65)</f>
        <v>7.7779736654120052E-2</v>
      </c>
      <c r="J120" s="9"/>
      <c r="K120" s="9"/>
      <c r="L120" s="9"/>
      <c r="M120" s="9">
        <f>STDEV(M15:M65)</f>
        <v>0.16409116871041729</v>
      </c>
      <c r="AC120" s="9">
        <f>STDEV(AE15:AE65)</f>
        <v>3.2184109547776098E-2</v>
      </c>
    </row>
    <row r="121" spans="5:29" ht="14.25" customHeight="1" x14ac:dyDescent="0.15"/>
  </sheetData>
  <sheetProtection algorithmName="SHA-512" hashValue="EUffepBrLhO4rQBgV5pIaU3aQbQMpXfEcghhAGjaFsfA8ltsHHwpteRFm0BRQDaokaeW6u2+2XmPgomZsYragQ==" saltValue="BjPY0GQ0tCpvOpzPAblwWQ==" spinCount="100000" sheet="1" objects="1" scenarios="1"/>
  <mergeCells count="60">
    <mergeCell ref="I5:K5"/>
    <mergeCell ref="AC5:AG5"/>
    <mergeCell ref="Q74:S74"/>
    <mergeCell ref="Q5:S5"/>
    <mergeCell ref="Q6:S6"/>
    <mergeCell ref="U5:W5"/>
    <mergeCell ref="U6:W6"/>
    <mergeCell ref="U73:W73"/>
    <mergeCell ref="Y74:AA74"/>
    <mergeCell ref="Y73:AA73"/>
    <mergeCell ref="AC73:AG73"/>
    <mergeCell ref="Y5:AA5"/>
    <mergeCell ref="Y6:AA6"/>
    <mergeCell ref="AC74:AG74"/>
    <mergeCell ref="M73:O73"/>
    <mergeCell ref="Q73:S73"/>
    <mergeCell ref="C1:AG1"/>
    <mergeCell ref="E74:G74"/>
    <mergeCell ref="I74:K74"/>
    <mergeCell ref="M74:O74"/>
    <mergeCell ref="E75:G75"/>
    <mergeCell ref="I75:K75"/>
    <mergeCell ref="M75:O75"/>
    <mergeCell ref="I6:K6"/>
    <mergeCell ref="M6:O6"/>
    <mergeCell ref="AC6:AG6"/>
    <mergeCell ref="C3:AG3"/>
    <mergeCell ref="E6:G6"/>
    <mergeCell ref="E5:G5"/>
    <mergeCell ref="M5:O5"/>
    <mergeCell ref="E73:G73"/>
    <mergeCell ref="U74:W74"/>
    <mergeCell ref="C102:M102"/>
    <mergeCell ref="Q84:S84"/>
    <mergeCell ref="Q76:S76"/>
    <mergeCell ref="E83:G83"/>
    <mergeCell ref="I83:K83"/>
    <mergeCell ref="M83:O83"/>
    <mergeCell ref="Q83:S83"/>
    <mergeCell ref="C81:AG81"/>
    <mergeCell ref="E76:G76"/>
    <mergeCell ref="I76:K76"/>
    <mergeCell ref="M76:O76"/>
    <mergeCell ref="AC76:AG76"/>
    <mergeCell ref="I73:K73"/>
    <mergeCell ref="AC84:AG84"/>
    <mergeCell ref="E84:G84"/>
    <mergeCell ref="I84:K84"/>
    <mergeCell ref="M84:O84"/>
    <mergeCell ref="U76:W76"/>
    <mergeCell ref="U83:W83"/>
    <mergeCell ref="U84:W84"/>
    <mergeCell ref="Y76:AA76"/>
    <mergeCell ref="Y83:AA83"/>
    <mergeCell ref="Y84:AA84"/>
    <mergeCell ref="AC83:AG83"/>
    <mergeCell ref="Q75:S75"/>
    <mergeCell ref="AC75:AG75"/>
    <mergeCell ref="U75:W75"/>
    <mergeCell ref="Y75:AA75"/>
  </mergeCells>
  <printOptions horizontalCentered="1"/>
  <pageMargins left="0.31496062992125984" right="0.31496062992125984" top="0.35433070866141736" bottom="0.35433070866141736" header="0.31496062992125984" footer="0.31496062992125984"/>
  <pageSetup scale="72" fitToHeight="2" orientation="landscape" r:id="rId1"/>
  <rowBreaks count="1" manualBreakCount="1">
    <brk id="78" max="16383" man="1"/>
  </rowBreaks>
  <colBreaks count="1" manualBreakCount="1">
    <brk id="33" max="1048575" man="1"/>
  </colBreaks>
  <ignoredErrors>
    <ignoredError sqref="G86:S96 W86:W98 G97:G98 K97:K98 O97:O98 S97:S98"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37B8-B10C-47BD-A510-FEAA9ED0F255}">
  <sheetPr>
    <tabColor rgb="FFFF0000"/>
    <pageSetUpPr fitToPage="1"/>
  </sheetPr>
  <dimension ref="C10:S43"/>
  <sheetViews>
    <sheetView workbookViewId="0">
      <selection activeCell="A15" sqref="A15"/>
    </sheetView>
  </sheetViews>
  <sheetFormatPr baseColWidth="10" defaultRowHeight="13" x14ac:dyDescent="0.15"/>
  <cols>
    <col min="3" max="3" width="22.6640625" customWidth="1"/>
    <col min="4" max="10" width="11.5" bestFit="1" customWidth="1"/>
    <col min="11" max="11" width="22.6640625" customWidth="1"/>
    <col min="12" max="18" width="11.5" bestFit="1" customWidth="1"/>
    <col min="19" max="19" width="12.5" bestFit="1" customWidth="1"/>
  </cols>
  <sheetData>
    <row r="10" spans="3:19" ht="20" x14ac:dyDescent="0.15">
      <c r="C10" s="378" t="s">
        <v>192</v>
      </c>
      <c r="D10" s="378"/>
      <c r="E10" s="378"/>
      <c r="F10" s="378"/>
      <c r="G10" s="378"/>
      <c r="H10" s="378"/>
      <c r="I10" s="379" t="s">
        <v>190</v>
      </c>
      <c r="K10" s="378" t="s">
        <v>193</v>
      </c>
      <c r="L10" s="378"/>
      <c r="M10" s="378"/>
      <c r="N10" s="378"/>
      <c r="O10" s="378"/>
      <c r="P10" s="378"/>
      <c r="Q10" s="379" t="s">
        <v>191</v>
      </c>
    </row>
    <row r="11" spans="3:19" ht="123" x14ac:dyDescent="0.2">
      <c r="C11" s="261"/>
      <c r="D11" s="255" t="str">
        <f>C12</f>
        <v>Court terme</v>
      </c>
      <c r="E11" s="255" t="str">
        <f>C13</f>
        <v>Titres à revenu fixe</v>
      </c>
      <c r="F11" s="255" t="str">
        <f>C14</f>
        <v>Actions canadiennes</v>
      </c>
      <c r="G11" s="256" t="str">
        <f>C14</f>
        <v>Actions canadiennes</v>
      </c>
      <c r="H11" s="256" t="str">
        <f>C15</f>
        <v>Actions étrangères (pays développés)</v>
      </c>
      <c r="I11" s="379"/>
      <c r="K11" s="261"/>
      <c r="L11" s="255" t="str">
        <f>D11</f>
        <v>Court terme</v>
      </c>
      <c r="M11" s="255" t="str">
        <f>E11</f>
        <v>Titres à revenu fixe</v>
      </c>
      <c r="N11" s="255" t="str">
        <f>F11</f>
        <v>Actions canadiennes</v>
      </c>
      <c r="O11" s="256" t="str">
        <f>G11</f>
        <v>Actions canadiennes</v>
      </c>
      <c r="P11" s="256" t="str">
        <f>H11</f>
        <v>Actions étrangères (pays développés)</v>
      </c>
      <c r="Q11" s="379"/>
    </row>
    <row r="12" spans="3:19" ht="16" x14ac:dyDescent="0.2">
      <c r="C12" s="257" t="str">
        <f>'NHP historiques'!A6</f>
        <v>Court terme</v>
      </c>
      <c r="D12" s="258">
        <v>1</v>
      </c>
      <c r="E12" s="261"/>
      <c r="F12" s="261"/>
      <c r="G12" s="261"/>
      <c r="H12" s="261"/>
      <c r="I12" s="260">
        <f>STDEV('Données sur 50 ans'!E63:E72)</f>
        <v>1.3011537615174882E-2</v>
      </c>
      <c r="K12" s="257" t="str">
        <f>C12</f>
        <v>Court terme</v>
      </c>
      <c r="L12" s="258">
        <v>1</v>
      </c>
      <c r="M12" s="261"/>
      <c r="N12" s="261"/>
      <c r="O12" s="261"/>
      <c r="P12" s="261"/>
      <c r="Q12" s="260">
        <f>STDEV('Données sur 50 ans'!E53:E72)</f>
        <v>1.3975703319512613E-2</v>
      </c>
    </row>
    <row r="13" spans="3:19" ht="16" x14ac:dyDescent="0.2">
      <c r="C13" s="257" t="str">
        <f>'NHP historiques'!A7</f>
        <v>Titres à revenu fixe</v>
      </c>
      <c r="D13" s="258">
        <f>COVAR('Données sur 50 ans'!E63:E72,'Données sur 50 ans'!I63:I72)/STDEV('Données sur 50 ans'!I63:I72)/STDEV('Données sur 50 ans'!E63:E72)</f>
        <v>0.11109057362416315</v>
      </c>
      <c r="E13" s="258">
        <v>1</v>
      </c>
      <c r="F13" s="262"/>
      <c r="G13" s="262"/>
      <c r="H13" s="261"/>
      <c r="I13" s="260">
        <f>STDEV('Données sur 50 ans'!I63:I72)</f>
        <v>6.1825820747573597E-2</v>
      </c>
      <c r="K13" s="257" t="str">
        <f>C13</f>
        <v>Titres à revenu fixe</v>
      </c>
      <c r="L13" s="258">
        <f>COVAR('Données sur 50 ans'!E53:E72,'Données sur 50 ans'!I53:I72)/STDEV('Données sur 50 ans'!I53:I72)/STDEV('Données sur 50 ans'!E53:E72)</f>
        <v>0.12297151176737021</v>
      </c>
      <c r="M13" s="258">
        <v>1</v>
      </c>
      <c r="N13" s="263"/>
      <c r="O13" s="263"/>
      <c r="P13" s="261"/>
      <c r="Q13" s="260">
        <f>STDEV('Données sur 50 ans'!I53:I72)</f>
        <v>4.8896479544874853E-2</v>
      </c>
    </row>
    <row r="14" spans="3:19" ht="16" x14ac:dyDescent="0.2">
      <c r="C14" s="257" t="str">
        <f>'NHP historiques'!A8</f>
        <v>Actions canadiennes</v>
      </c>
      <c r="D14" s="258">
        <f>COVAR('Données sur 50 ans'!M63:M72,'Données sur 50 ans'!E63:E72)/STDEV('Données sur 50 ans'!E63:E72)/STDEV('Données sur 50 ans'!M63:M72)</f>
        <v>-6.2779314942893058E-2</v>
      </c>
      <c r="E14" s="258">
        <f>COVAR('Données sur 50 ans'!M63:M72,'Données sur 50 ans'!I63:I72)/STDEV('Données sur 50 ans'!I63:I72)/STDEV('Données sur 50 ans'!M63:M72)</f>
        <v>0.23249722202023221</v>
      </c>
      <c r="F14" s="258">
        <v>1</v>
      </c>
      <c r="G14" s="262"/>
      <c r="H14" s="261"/>
      <c r="I14" s="260">
        <f>STDEV('Données sur 50 ans'!M63:M72)</f>
        <v>0.12712041535489096</v>
      </c>
      <c r="K14" s="257" t="str">
        <f>C14</f>
        <v>Actions canadiennes</v>
      </c>
      <c r="L14" s="258">
        <f>COVAR('Données sur 50 ans'!M53:M72,'Données sur 50 ans'!E53:E72)/STDEV('Données sur 50 ans'!E53:E72)/STDEV('Données sur 50 ans'!M53:M72)</f>
        <v>-0.1502633284853048</v>
      </c>
      <c r="M14" s="258">
        <f>COVAR('Données sur 50 ans'!M53:M72,'Données sur 50 ans'!I53:I72)/STDEV('Données sur 50 ans'!I53:I72)/STDEV('Données sur 50 ans'!M53:M72)</f>
        <v>5.6401215206925294E-2</v>
      </c>
      <c r="N14" s="258">
        <v>1</v>
      </c>
      <c r="O14" s="263"/>
      <c r="P14" s="261"/>
      <c r="Q14" s="260">
        <f>STDEV('Données sur 50 ans'!M53:M72)</f>
        <v>0.15622482653339129</v>
      </c>
    </row>
    <row r="15" spans="3:19" ht="34" x14ac:dyDescent="0.2">
      <c r="C15" s="259" t="str">
        <f>'NHP historiques'!A9</f>
        <v>Actions étrangères (pays développés)</v>
      </c>
      <c r="D15" s="258">
        <f>COVAR('Données sur 50 ans'!E63:E72,'Données sur 50 ans'!AO63:AO72)/STDEV('Données sur 50 ans'!E63:E72)/STDEV('Données sur 50 ans'!AO63:AO72)</f>
        <v>4.0019493515382795E-2</v>
      </c>
      <c r="E15" s="258">
        <f>COVAR('Données sur 50 ans'!I63:I72,'Données sur 50 ans'!AO63:AO72)/STDEV('Données sur 50 ans'!I63:I72)/STDEV('Données sur 50 ans'!AO63:AO72)</f>
        <v>0.59153402971659663</v>
      </c>
      <c r="F15" s="258">
        <f>COVAR('Données sur 50 ans'!M63:M72,'Données sur 50 ans'!AO63:AO72)/STDEV('Données sur 50 ans'!AO63:AO72)/STDEV('Données sur 50 ans'!M63:M72)</f>
        <v>0.41533143563177316</v>
      </c>
      <c r="G15" s="258">
        <v>1</v>
      </c>
      <c r="H15" s="261"/>
      <c r="I15" s="260">
        <f>STDEV('Données sur 50 ans'!AO63:AO72)</f>
        <v>0.1046196764210464</v>
      </c>
      <c r="K15" s="259" t="str">
        <f>C15</f>
        <v>Actions étrangères (pays développés)</v>
      </c>
      <c r="L15" s="258">
        <f>COVAR('Données sur 50 ans'!E53:E72,'Données sur 50 ans'!AO53:AO72)/STDEV('Données sur 50 ans'!E53:E72)/STDEV('Données sur 50 ans'!AO53:AO72)</f>
        <v>-0.24282953370317026</v>
      </c>
      <c r="M15" s="258">
        <f>COVAR('Données sur 50 ans'!I53:I72,'Données sur 50 ans'!AO53:AO72)/STDEV('Données sur 50 ans'!I53:I72)/STDEV('Données sur 50 ans'!AO53:AO72)</f>
        <v>3.5531256744376211E-2</v>
      </c>
      <c r="N15" s="258">
        <f>COVAR('Données sur 50 ans'!M53:M72,'Données sur 50 ans'!AO53:AO72)/STDEV('Données sur 50 ans'!AO53:AO72)/STDEV('Données sur 50 ans'!M53:M72)</f>
        <v>0.53927088950796187</v>
      </c>
      <c r="O15" s="258">
        <v>1</v>
      </c>
      <c r="P15" s="261"/>
      <c r="Q15" s="260">
        <f>STDEV('Données sur 50 ans'!AO53:AO72)</f>
        <v>0.13655056618154213</v>
      </c>
      <c r="S15" s="235"/>
    </row>
    <row r="16" spans="3:19" ht="34" x14ac:dyDescent="0.15">
      <c r="C16" s="259" t="str">
        <f>'NHP historiques'!A10</f>
        <v>Actions pays émergents</v>
      </c>
      <c r="D16" s="258">
        <f>COVAR('Données sur 50 ans'!E63:E72,'Données sur 50 ans'!Y63:Y72)/STDEV('Données sur 50 ans'!E63:E72)/STDEV('Données sur 50 ans'!Y63:Y72)</f>
        <v>-9.7463600032750952E-2</v>
      </c>
      <c r="E16" s="258">
        <f>COVAR('Données sur 50 ans'!Y63:Y72,'Données sur 50 ans'!I63:I72)/STDEV('Données sur 50 ans'!I63:I72)/STDEV('Données sur 50 ans'!Y63:Y72)</f>
        <v>0.59200352554339664</v>
      </c>
      <c r="F16" s="258">
        <f>COVAR('Données sur 50 ans'!M63:M72,'Données sur 50 ans'!Y63:Y72)/STDEV('Données sur 50 ans'!Y63:Y72)/STDEV('Données sur 50 ans'!M63:M72)</f>
        <v>0.33873217096424835</v>
      </c>
      <c r="G16" s="258">
        <f>COVAR('Données sur 50 ans'!AO63:AO72,'Données sur 50 ans'!Y63:Y72)/STDEV('Données sur 50 ans'!Y63:Y72)/STDEV('Données sur 50 ans'!AO63:AO72)</f>
        <v>0.49459387425427548</v>
      </c>
      <c r="H16" s="258">
        <v>1</v>
      </c>
      <c r="I16" s="260">
        <f>STDEV('Données sur 50 ans'!Y63:Y72)</f>
        <v>0.12122741209992252</v>
      </c>
      <c r="K16" s="259" t="str">
        <f>C16</f>
        <v>Actions pays émergents</v>
      </c>
      <c r="L16" s="258">
        <f>COVAR('Données sur 50 ans'!E53:E72,'Données sur 50 ans'!Y53:Y72)/STDEV('Données sur 50 ans'!E53:E72)/STDEV('Données sur 50 ans'!Y53:Y72)</f>
        <v>-0.11333828735312151</v>
      </c>
      <c r="M16" s="258">
        <f>COVAR('Données sur 50 ans'!Y53:Y72,'Données sur 50 ans'!I53:I72)/STDEV('Données sur 50 ans'!I53:I72)/STDEV('Données sur 50 ans'!Y53:Y72)</f>
        <v>0.19647508658773799</v>
      </c>
      <c r="N16" s="258">
        <f>COVAR('Données sur 50 ans'!M53:M72,'Données sur 50 ans'!Y53:Y72)/STDEV('Données sur 50 ans'!Y53:Y72)/STDEV('Données sur 50 ans'!M53:M72)</f>
        <v>0.75843363143195941</v>
      </c>
      <c r="O16" s="258">
        <f>COVAR('Données sur 50 ans'!AO53:AO72,'Données sur 50 ans'!Y53:Y72)/STDEV('Données sur 50 ans'!Y53:Y72)/STDEV('Données sur 50 ans'!AO53:AO72)</f>
        <v>0.46206465155626936</v>
      </c>
      <c r="P16" s="258">
        <v>1</v>
      </c>
      <c r="Q16" s="260">
        <f>STDEV('Données sur 50 ans'!Y53:Y72)</f>
        <v>0.18950983286888826</v>
      </c>
    </row>
    <row r="17" spans="3:12" ht="50" customHeight="1" x14ac:dyDescent="0.15">
      <c r="J17" s="1"/>
    </row>
    <row r="18" spans="3:12" ht="16" x14ac:dyDescent="0.2">
      <c r="C18" s="266" t="s">
        <v>222</v>
      </c>
      <c r="D18" s="236"/>
      <c r="E18" s="236"/>
      <c r="F18" s="236"/>
      <c r="G18" s="236"/>
      <c r="H18" s="236"/>
      <c r="I18" s="236"/>
      <c r="J18" s="236"/>
      <c r="K18" s="236"/>
      <c r="L18" s="236"/>
    </row>
    <row r="19" spans="3:12" ht="16" x14ac:dyDescent="0.2">
      <c r="C19" s="266" t="s">
        <v>224</v>
      </c>
      <c r="D19" s="236"/>
      <c r="E19" s="236"/>
      <c r="F19" s="236"/>
      <c r="G19" s="236"/>
      <c r="H19" s="236"/>
      <c r="I19" s="236"/>
      <c r="J19" s="236"/>
      <c r="K19" s="236"/>
      <c r="L19" s="236"/>
    </row>
    <row r="20" spans="3:12" ht="16" x14ac:dyDescent="0.2">
      <c r="C20" s="266" t="s">
        <v>223</v>
      </c>
      <c r="D20" s="236"/>
      <c r="E20" s="236"/>
      <c r="F20" s="236"/>
      <c r="G20" s="236"/>
      <c r="H20" s="236"/>
      <c r="I20" s="236"/>
      <c r="J20" s="236"/>
      <c r="K20" s="236"/>
      <c r="L20" s="236"/>
    </row>
    <row r="21" spans="3:12" x14ac:dyDescent="0.15">
      <c r="C21" s="236"/>
      <c r="D21" s="236"/>
      <c r="E21" s="236"/>
      <c r="F21" s="236"/>
      <c r="G21" s="236"/>
      <c r="H21" s="236"/>
      <c r="I21" s="236"/>
      <c r="J21" s="236"/>
      <c r="K21" s="236"/>
      <c r="L21" s="236"/>
    </row>
    <row r="22" spans="3:12" ht="50" customHeight="1" x14ac:dyDescent="0.15"/>
    <row r="23" spans="3:12" ht="50" customHeight="1" x14ac:dyDescent="0.15"/>
    <row r="24" spans="3:12" ht="50" customHeight="1" x14ac:dyDescent="0.15"/>
    <row r="25" spans="3:12" ht="50" customHeight="1" x14ac:dyDescent="0.15"/>
    <row r="26" spans="3:12" ht="50" customHeight="1" x14ac:dyDescent="0.15"/>
    <row r="27" spans="3:12" ht="50" customHeight="1" x14ac:dyDescent="0.15"/>
    <row r="28" spans="3:12" ht="50" customHeight="1" x14ac:dyDescent="0.15"/>
    <row r="29" spans="3:12" ht="50" customHeight="1" x14ac:dyDescent="0.15"/>
    <row r="30" spans="3:12" ht="50" customHeight="1" x14ac:dyDescent="0.15"/>
    <row r="31" spans="3:12" ht="50" customHeight="1" x14ac:dyDescent="0.15"/>
    <row r="32" spans="3:12" ht="50" customHeight="1" x14ac:dyDescent="0.15"/>
    <row r="33" ht="50" customHeight="1" x14ac:dyDescent="0.15"/>
    <row r="34" ht="50" customHeight="1" x14ac:dyDescent="0.15"/>
    <row r="35" ht="50" customHeight="1" x14ac:dyDescent="0.15"/>
    <row r="36" ht="50" customHeight="1" x14ac:dyDescent="0.15"/>
    <row r="37" ht="50" customHeight="1" x14ac:dyDescent="0.15"/>
    <row r="38" ht="50" customHeight="1" x14ac:dyDescent="0.15"/>
    <row r="39" ht="50" customHeight="1" x14ac:dyDescent="0.15"/>
    <row r="40" ht="50" customHeight="1" x14ac:dyDescent="0.15"/>
    <row r="41" ht="50" customHeight="1" x14ac:dyDescent="0.15"/>
    <row r="42" ht="50" customHeight="1" x14ac:dyDescent="0.15"/>
    <row r="43" ht="50" customHeight="1" x14ac:dyDescent="0.15"/>
  </sheetData>
  <sheetProtection algorithmName="SHA-512" hashValue="hK13Ic/YXo4ASC6L1JPmbwOeetJV1B6Rsz1bIMlxoKabwwa+NpsdqFgLsPhaTIBpx+4eP6majGsowHK3YpNQVg==" saltValue="6rvRa5Sx7FUV1jt9IMDn8A==" spinCount="100000" sheet="1" objects="1" scenarios="1"/>
  <mergeCells count="4">
    <mergeCell ref="C10:H10"/>
    <mergeCell ref="I10:I11"/>
    <mergeCell ref="K10:P10"/>
    <mergeCell ref="Q10:Q11"/>
  </mergeCells>
  <printOptions horizontalCentered="1" verticalCentered="1"/>
  <pageMargins left="0.31496062992125984" right="0.31496062992125984" top="0.35433070866141736" bottom="0.35433070866141736" header="0.31496062992125984" footer="0.31496062992125984"/>
  <pageSetup scale="53" orientation="landscape"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6D6A0-3A64-4777-843C-05DA6F6FFBE9}">
  <dimension ref="A2:J351"/>
  <sheetViews>
    <sheetView topLeftCell="A27" zoomScaleNormal="100" workbookViewId="0">
      <selection activeCell="E10" sqref="E10"/>
    </sheetView>
  </sheetViews>
  <sheetFormatPr baseColWidth="10" defaultColWidth="11.5" defaultRowHeight="15" x14ac:dyDescent="0.2"/>
  <cols>
    <col min="1" max="1" width="12.83203125" style="229" customWidth="1"/>
    <col min="2" max="5" width="12.83203125" style="228" customWidth="1"/>
    <col min="6" max="16384" width="11.5" style="228"/>
  </cols>
  <sheetData>
    <row r="2" spans="1:5" x14ac:dyDescent="0.2">
      <c r="C2" s="228" t="s">
        <v>185</v>
      </c>
      <c r="D2" s="228" t="s">
        <v>184</v>
      </c>
    </row>
    <row r="3" spans="1:5" x14ac:dyDescent="0.2">
      <c r="A3" s="229">
        <v>34700</v>
      </c>
      <c r="B3" s="231">
        <v>86.6</v>
      </c>
      <c r="C3" s="230" t="e">
        <v>#REF!</v>
      </c>
      <c r="D3" s="230" t="e">
        <v>#REF!</v>
      </c>
      <c r="E3" s="230"/>
    </row>
    <row r="4" spans="1:5" x14ac:dyDescent="0.2">
      <c r="A4" s="229">
        <v>34731</v>
      </c>
      <c r="B4" s="231">
        <v>87</v>
      </c>
      <c r="C4" s="230" t="e">
        <v>#REF!</v>
      </c>
      <c r="D4" s="230" t="e">
        <v>#REF!</v>
      </c>
      <c r="E4" s="230"/>
    </row>
    <row r="5" spans="1:5" x14ac:dyDescent="0.2">
      <c r="A5" s="229">
        <v>34759</v>
      </c>
      <c r="B5" s="231">
        <v>87.2</v>
      </c>
      <c r="C5" s="230" t="e">
        <v>#REF!</v>
      </c>
      <c r="D5" s="230" t="e">
        <v>#REF!</v>
      </c>
      <c r="E5" s="230"/>
    </row>
    <row r="6" spans="1:5" x14ac:dyDescent="0.2">
      <c r="A6" s="229">
        <v>34790</v>
      </c>
      <c r="B6" s="231">
        <v>87.5</v>
      </c>
      <c r="C6" s="230" t="e">
        <v>#REF!</v>
      </c>
      <c r="D6" s="230" t="e">
        <v>#REF!</v>
      </c>
      <c r="E6" s="230"/>
    </row>
    <row r="7" spans="1:5" x14ac:dyDescent="0.2">
      <c r="A7" s="229">
        <v>34820</v>
      </c>
      <c r="B7" s="231">
        <v>87.7</v>
      </c>
      <c r="C7" s="230" t="e">
        <v>#REF!</v>
      </c>
      <c r="D7" s="230" t="e">
        <v>#REF!</v>
      </c>
      <c r="E7" s="230"/>
    </row>
    <row r="8" spans="1:5" x14ac:dyDescent="0.2">
      <c r="A8" s="229">
        <v>34851</v>
      </c>
      <c r="B8" s="231">
        <v>87.7</v>
      </c>
      <c r="C8" s="230" t="e">
        <v>#REF!</v>
      </c>
      <c r="D8" s="230" t="e">
        <v>#REF!</v>
      </c>
      <c r="E8" s="230"/>
    </row>
    <row r="9" spans="1:5" x14ac:dyDescent="0.2">
      <c r="A9" s="229">
        <v>34881</v>
      </c>
      <c r="B9" s="231">
        <v>87.9</v>
      </c>
      <c r="C9" s="230" t="e">
        <v>#REF!</v>
      </c>
      <c r="D9" s="230" t="e">
        <v>#REF!</v>
      </c>
      <c r="E9" s="230"/>
    </row>
    <row r="10" spans="1:5" x14ac:dyDescent="0.2">
      <c r="A10" s="229">
        <v>34912</v>
      </c>
      <c r="B10" s="231">
        <v>87.7</v>
      </c>
      <c r="C10" s="230" t="e">
        <v>#REF!</v>
      </c>
      <c r="D10" s="230" t="e">
        <v>#REF!</v>
      </c>
      <c r="E10" s="230"/>
    </row>
    <row r="11" spans="1:5" x14ac:dyDescent="0.2">
      <c r="A11" s="229">
        <v>34943</v>
      </c>
      <c r="B11" s="231">
        <v>87.8</v>
      </c>
      <c r="C11" s="230" t="e">
        <v>#REF!</v>
      </c>
      <c r="D11" s="230" t="e">
        <v>#REF!</v>
      </c>
      <c r="E11" s="230"/>
    </row>
    <row r="12" spans="1:5" x14ac:dyDescent="0.2">
      <c r="A12" s="229">
        <v>34973</v>
      </c>
      <c r="B12" s="231">
        <v>87.7</v>
      </c>
      <c r="C12" s="230" t="e">
        <v>#REF!</v>
      </c>
      <c r="D12" s="230" t="e">
        <v>#REF!</v>
      </c>
      <c r="E12" s="230"/>
    </row>
    <row r="13" spans="1:5" x14ac:dyDescent="0.2">
      <c r="A13" s="229">
        <v>35004</v>
      </c>
      <c r="B13" s="231">
        <v>88</v>
      </c>
      <c r="C13" s="230" t="e">
        <v>#DIV/0!</v>
      </c>
      <c r="D13" s="230" t="e">
        <v>#REF!</v>
      </c>
      <c r="E13" s="230"/>
    </row>
    <row r="14" spans="1:5" x14ac:dyDescent="0.2">
      <c r="A14" s="229">
        <v>35034</v>
      </c>
      <c r="B14" s="231">
        <v>87.8</v>
      </c>
      <c r="C14" s="230" t="e">
        <v>#DIV/0!</v>
      </c>
      <c r="D14" s="230" t="e">
        <v>#REF!</v>
      </c>
      <c r="E14" s="230"/>
    </row>
    <row r="15" spans="1:5" x14ac:dyDescent="0.2">
      <c r="A15" s="229">
        <v>35065</v>
      </c>
      <c r="B15" s="231">
        <v>88</v>
      </c>
      <c r="C15" s="230">
        <v>1.616628175519641E-2</v>
      </c>
      <c r="D15" s="230" t="e">
        <v>#REF!</v>
      </c>
      <c r="E15" s="230"/>
    </row>
    <row r="16" spans="1:5" x14ac:dyDescent="0.2">
      <c r="A16" s="229">
        <v>35096</v>
      </c>
      <c r="B16" s="231">
        <v>88.1</v>
      </c>
      <c r="C16" s="230">
        <v>1.264367816091938E-2</v>
      </c>
      <c r="D16" s="230" t="e">
        <v>#REF!</v>
      </c>
      <c r="E16" s="230"/>
    </row>
    <row r="17" spans="1:5" x14ac:dyDescent="0.2">
      <c r="A17" s="229">
        <v>35125</v>
      </c>
      <c r="B17" s="231">
        <v>88.5</v>
      </c>
      <c r="C17" s="230">
        <v>1.4908256880733939E-2</v>
      </c>
      <c r="D17" s="230" t="e">
        <v>#REF!</v>
      </c>
      <c r="E17" s="230"/>
    </row>
    <row r="18" spans="1:5" x14ac:dyDescent="0.2">
      <c r="A18" s="229">
        <v>35156</v>
      </c>
      <c r="B18" s="231">
        <v>88.7</v>
      </c>
      <c r="C18" s="230">
        <v>1.371428571428579E-2</v>
      </c>
      <c r="D18" s="230" t="e">
        <v>#REF!</v>
      </c>
      <c r="E18" s="230"/>
    </row>
    <row r="19" spans="1:5" x14ac:dyDescent="0.2">
      <c r="A19" s="229">
        <v>35186</v>
      </c>
      <c r="B19" s="231">
        <v>89</v>
      </c>
      <c r="C19" s="230">
        <v>1.4823261117445696E-2</v>
      </c>
      <c r="D19" s="230" t="e">
        <v>#REF!</v>
      </c>
      <c r="E19" s="230"/>
    </row>
    <row r="20" spans="1:5" x14ac:dyDescent="0.2">
      <c r="A20" s="229">
        <v>35217</v>
      </c>
      <c r="B20" s="231">
        <v>89</v>
      </c>
      <c r="C20" s="230">
        <v>1.4823261117445696E-2</v>
      </c>
      <c r="D20" s="230" t="e">
        <v>#REF!</v>
      </c>
      <c r="E20" s="230"/>
    </row>
    <row r="21" spans="1:5" x14ac:dyDescent="0.2">
      <c r="A21" s="229">
        <v>35247</v>
      </c>
      <c r="B21" s="231">
        <v>89</v>
      </c>
      <c r="C21" s="230">
        <v>1.2514220705347023E-2</v>
      </c>
      <c r="D21" s="230" t="e">
        <v>#REF!</v>
      </c>
      <c r="E21" s="230"/>
    </row>
    <row r="22" spans="1:5" x14ac:dyDescent="0.2">
      <c r="A22" s="229">
        <v>35278</v>
      </c>
      <c r="B22" s="231">
        <v>89</v>
      </c>
      <c r="C22" s="230">
        <v>1.4823261117445696E-2</v>
      </c>
      <c r="D22" s="230" t="e">
        <v>#REF!</v>
      </c>
      <c r="E22" s="230"/>
    </row>
    <row r="23" spans="1:5" x14ac:dyDescent="0.2">
      <c r="A23" s="229">
        <v>35309</v>
      </c>
      <c r="B23" s="231">
        <v>89.1</v>
      </c>
      <c r="C23" s="230">
        <v>1.4806378132118381E-2</v>
      </c>
      <c r="D23" s="230" t="e">
        <v>#REF!</v>
      </c>
      <c r="E23" s="230"/>
    </row>
    <row r="24" spans="1:5" x14ac:dyDescent="0.2">
      <c r="A24" s="229">
        <v>35339</v>
      </c>
      <c r="B24" s="231">
        <v>89.3</v>
      </c>
      <c r="C24" s="230">
        <v>1.8244013683010207E-2</v>
      </c>
      <c r="D24" s="230" t="e">
        <v>#REF!</v>
      </c>
      <c r="E24" s="230"/>
    </row>
    <row r="25" spans="1:5" x14ac:dyDescent="0.2">
      <c r="A25" s="229">
        <v>35370</v>
      </c>
      <c r="B25" s="231">
        <v>89.7</v>
      </c>
      <c r="C25" s="230">
        <v>1.931818181818179E-2</v>
      </c>
      <c r="D25" s="230" t="e">
        <v>#DIV/0!</v>
      </c>
      <c r="E25" s="230"/>
    </row>
    <row r="26" spans="1:5" x14ac:dyDescent="0.2">
      <c r="A26" s="229">
        <v>35400</v>
      </c>
      <c r="B26" s="231">
        <v>89.7</v>
      </c>
      <c r="C26" s="230">
        <v>2.1640091116173155E-2</v>
      </c>
      <c r="D26" s="230" t="e">
        <v>#DIV/0!</v>
      </c>
      <c r="E26" s="230"/>
    </row>
    <row r="27" spans="1:5" x14ac:dyDescent="0.2">
      <c r="A27" s="229">
        <v>35431</v>
      </c>
      <c r="B27" s="231">
        <v>89.9</v>
      </c>
      <c r="C27" s="230">
        <f t="shared" ref="C27:C90" si="0">B27/B15-1</f>
        <v>2.1590909090909216E-2</v>
      </c>
      <c r="D27" s="230">
        <f t="shared" ref="D27:D90" si="1">(B27/B3)^0.5-1</f>
        <v>1.8874985248838128E-2</v>
      </c>
      <c r="E27" s="230"/>
    </row>
    <row r="28" spans="1:5" x14ac:dyDescent="0.2">
      <c r="A28" s="229">
        <v>35462</v>
      </c>
      <c r="B28" s="231">
        <v>90.1</v>
      </c>
      <c r="C28" s="230">
        <f t="shared" si="0"/>
        <v>2.2701475595913845E-2</v>
      </c>
      <c r="D28" s="230">
        <f t="shared" si="1"/>
        <v>1.7660151478894326E-2</v>
      </c>
      <c r="E28" s="230"/>
    </row>
    <row r="29" spans="1:5" x14ac:dyDescent="0.2">
      <c r="A29" s="229">
        <v>35490</v>
      </c>
      <c r="B29" s="231">
        <v>90.2</v>
      </c>
      <c r="C29" s="230">
        <f t="shared" si="0"/>
        <v>1.9209039548022666E-2</v>
      </c>
      <c r="D29" s="230">
        <f t="shared" si="1"/>
        <v>1.7056374900020321E-2</v>
      </c>
      <c r="E29" s="230"/>
    </row>
    <row r="30" spans="1:5" x14ac:dyDescent="0.2">
      <c r="A30" s="229">
        <v>35521</v>
      </c>
      <c r="B30" s="231">
        <v>90.2</v>
      </c>
      <c r="C30" s="230">
        <f t="shared" si="0"/>
        <v>1.6910935738444266E-2</v>
      </c>
      <c r="D30" s="230">
        <f t="shared" si="1"/>
        <v>1.5311352668304856E-2</v>
      </c>
      <c r="E30" s="230"/>
    </row>
    <row r="31" spans="1:5" x14ac:dyDescent="0.2">
      <c r="A31" s="229">
        <v>35551</v>
      </c>
      <c r="B31" s="231">
        <v>90.3</v>
      </c>
      <c r="C31" s="230">
        <f t="shared" si="0"/>
        <v>1.4606741573033766E-2</v>
      </c>
      <c r="D31" s="230">
        <f t="shared" si="1"/>
        <v>1.471499557013134E-2</v>
      </c>
      <c r="E31" s="230"/>
    </row>
    <row r="32" spans="1:5" x14ac:dyDescent="0.2">
      <c r="A32" s="229">
        <v>35582</v>
      </c>
      <c r="B32" s="231">
        <v>90.5</v>
      </c>
      <c r="C32" s="230">
        <f t="shared" si="0"/>
        <v>1.6853932584269593E-2</v>
      </c>
      <c r="D32" s="230">
        <f t="shared" si="1"/>
        <v>1.5838089434171643E-2</v>
      </c>
      <c r="E32" s="230"/>
    </row>
    <row r="33" spans="1:5" x14ac:dyDescent="0.2">
      <c r="A33" s="229">
        <v>35612</v>
      </c>
      <c r="B33" s="231">
        <v>90.5</v>
      </c>
      <c r="C33" s="230">
        <f t="shared" si="0"/>
        <v>1.6853932584269593E-2</v>
      </c>
      <c r="D33" s="230">
        <f t="shared" si="1"/>
        <v>1.4681756572832549E-2</v>
      </c>
      <c r="E33" s="230"/>
    </row>
    <row r="34" spans="1:5" x14ac:dyDescent="0.2">
      <c r="A34" s="229">
        <v>35643</v>
      </c>
      <c r="B34" s="231">
        <v>90.6</v>
      </c>
      <c r="C34" s="230">
        <f t="shared" si="0"/>
        <v>1.7977528089887507E-2</v>
      </c>
      <c r="D34" s="230">
        <f t="shared" si="1"/>
        <v>1.63991709955571E-2</v>
      </c>
      <c r="E34" s="230"/>
    </row>
    <row r="35" spans="1:5" x14ac:dyDescent="0.2">
      <c r="A35" s="229">
        <v>35674</v>
      </c>
      <c r="B35" s="231">
        <v>90.6</v>
      </c>
      <c r="C35" s="230">
        <f t="shared" si="0"/>
        <v>1.6835016835016869E-2</v>
      </c>
      <c r="D35" s="230">
        <f t="shared" si="1"/>
        <v>1.5820191073329326E-2</v>
      </c>
      <c r="E35" s="230"/>
    </row>
    <row r="36" spans="1:5" x14ac:dyDescent="0.2">
      <c r="A36" s="229">
        <v>35704</v>
      </c>
      <c r="B36" s="231">
        <v>90.6</v>
      </c>
      <c r="C36" s="230">
        <f t="shared" si="0"/>
        <v>1.4557670772676445E-2</v>
      </c>
      <c r="D36" s="230">
        <f t="shared" si="1"/>
        <v>1.63991709955571E-2</v>
      </c>
      <c r="E36" s="230"/>
    </row>
    <row r="37" spans="1:5" x14ac:dyDescent="0.2">
      <c r="A37" s="229">
        <v>35735</v>
      </c>
      <c r="B37" s="231">
        <v>90.5</v>
      </c>
      <c r="C37" s="230">
        <f t="shared" si="0"/>
        <v>8.9186176142697082E-3</v>
      </c>
      <c r="D37" s="230">
        <f t="shared" si="1"/>
        <v>1.4105068969231915E-2</v>
      </c>
      <c r="E37" s="230"/>
    </row>
    <row r="38" spans="1:5" x14ac:dyDescent="0.2">
      <c r="A38" s="229">
        <v>35765</v>
      </c>
      <c r="B38" s="231">
        <v>90.4</v>
      </c>
      <c r="C38" s="230">
        <f t="shared" si="0"/>
        <v>7.8037904124861335E-3</v>
      </c>
      <c r="D38" s="230">
        <f t="shared" si="1"/>
        <v>1.4698357278771335E-2</v>
      </c>
      <c r="E38" s="230"/>
    </row>
    <row r="39" spans="1:5" x14ac:dyDescent="0.2">
      <c r="A39" s="229">
        <v>35796</v>
      </c>
      <c r="B39" s="231">
        <v>90.9</v>
      </c>
      <c r="C39" s="230">
        <f t="shared" si="0"/>
        <v>1.1123470522803158E-2</v>
      </c>
      <c r="D39" s="230">
        <f t="shared" si="1"/>
        <v>1.634371422985903E-2</v>
      </c>
      <c r="E39" s="230"/>
    </row>
    <row r="40" spans="1:5" x14ac:dyDescent="0.2">
      <c r="A40" s="229">
        <v>35827</v>
      </c>
      <c r="B40" s="231">
        <v>91</v>
      </c>
      <c r="C40" s="230">
        <f t="shared" si="0"/>
        <v>9.9889012208658201E-3</v>
      </c>
      <c r="D40" s="230">
        <f t="shared" si="1"/>
        <v>1.6325311902677608E-2</v>
      </c>
      <c r="E40" s="230"/>
    </row>
    <row r="41" spans="1:5" x14ac:dyDescent="0.2">
      <c r="A41" s="229">
        <v>35855</v>
      </c>
      <c r="B41" s="231">
        <v>91.1</v>
      </c>
      <c r="C41" s="230">
        <f t="shared" si="0"/>
        <v>9.9778270509975897E-3</v>
      </c>
      <c r="D41" s="230">
        <f t="shared" si="1"/>
        <v>1.4582934546726101E-2</v>
      </c>
      <c r="E41" s="230"/>
    </row>
    <row r="42" spans="1:5" x14ac:dyDescent="0.2">
      <c r="A42" s="229">
        <v>35886</v>
      </c>
      <c r="B42" s="231">
        <v>91</v>
      </c>
      <c r="C42" s="230">
        <f t="shared" si="0"/>
        <v>8.8691796008868451E-3</v>
      </c>
      <c r="D42" s="230">
        <f t="shared" si="1"/>
        <v>1.288207678170239E-2</v>
      </c>
      <c r="E42" s="230"/>
    </row>
    <row r="43" spans="1:5" x14ac:dyDescent="0.2">
      <c r="A43" s="229">
        <v>35916</v>
      </c>
      <c r="B43" s="231">
        <v>91.3</v>
      </c>
      <c r="C43" s="230">
        <f t="shared" si="0"/>
        <v>1.1074197120708673E-2</v>
      </c>
      <c r="D43" s="230">
        <f t="shared" si="1"/>
        <v>1.2838929262305454E-2</v>
      </c>
      <c r="E43" s="230"/>
    </row>
    <row r="44" spans="1:5" x14ac:dyDescent="0.2">
      <c r="A44" s="229">
        <v>35947</v>
      </c>
      <c r="B44" s="231">
        <v>91.4</v>
      </c>
      <c r="C44" s="230">
        <f t="shared" si="0"/>
        <v>9.944751381215422E-3</v>
      </c>
      <c r="D44" s="230">
        <f t="shared" si="1"/>
        <v>1.3393453765531138E-2</v>
      </c>
      <c r="E44" s="230"/>
    </row>
    <row r="45" spans="1:5" x14ac:dyDescent="0.2">
      <c r="A45" s="229">
        <v>35977</v>
      </c>
      <c r="B45" s="231">
        <v>91.4</v>
      </c>
      <c r="C45" s="230">
        <f t="shared" si="0"/>
        <v>9.944751381215422E-3</v>
      </c>
      <c r="D45" s="230">
        <f t="shared" si="1"/>
        <v>1.3393453765531138E-2</v>
      </c>
      <c r="E45" s="230"/>
    </row>
    <row r="46" spans="1:5" x14ac:dyDescent="0.2">
      <c r="A46" s="229">
        <v>36008</v>
      </c>
      <c r="B46" s="231">
        <v>91.4</v>
      </c>
      <c r="C46" s="230">
        <f t="shared" si="0"/>
        <v>8.8300220750552327E-3</v>
      </c>
      <c r="D46" s="230">
        <f t="shared" si="1"/>
        <v>1.3393453765531138E-2</v>
      </c>
      <c r="E46" s="230"/>
    </row>
    <row r="47" spans="1:5" x14ac:dyDescent="0.2">
      <c r="A47" s="229">
        <v>36039</v>
      </c>
      <c r="B47" s="231">
        <v>91.2</v>
      </c>
      <c r="C47" s="230">
        <f t="shared" si="0"/>
        <v>6.6225165562914245E-3</v>
      </c>
      <c r="D47" s="230">
        <f t="shared" si="1"/>
        <v>1.1715880852437577E-2</v>
      </c>
      <c r="E47" s="230"/>
    </row>
    <row r="48" spans="1:5" x14ac:dyDescent="0.2">
      <c r="A48" s="229">
        <v>36069</v>
      </c>
      <c r="B48" s="231">
        <v>91.6</v>
      </c>
      <c r="C48" s="230">
        <f t="shared" si="0"/>
        <v>1.1037527593819041E-2</v>
      </c>
      <c r="D48" s="230">
        <f t="shared" si="1"/>
        <v>1.2796069828151735E-2</v>
      </c>
      <c r="E48" s="230"/>
    </row>
    <row r="49" spans="1:5" x14ac:dyDescent="0.2">
      <c r="A49" s="229">
        <v>36100</v>
      </c>
      <c r="B49" s="231">
        <v>91.6</v>
      </c>
      <c r="C49" s="230">
        <f t="shared" si="0"/>
        <v>1.2154696132596676E-2</v>
      </c>
      <c r="D49" s="230">
        <f t="shared" si="1"/>
        <v>1.0535361496019302E-2</v>
      </c>
      <c r="E49" s="230"/>
    </row>
    <row r="50" spans="1:5" x14ac:dyDescent="0.2">
      <c r="A50" s="229">
        <v>36130</v>
      </c>
      <c r="B50" s="231">
        <v>91.3</v>
      </c>
      <c r="C50" s="230">
        <f t="shared" si="0"/>
        <v>9.9557522123892017E-3</v>
      </c>
      <c r="D50" s="230">
        <f t="shared" si="1"/>
        <v>8.8791975397943812E-3</v>
      </c>
      <c r="E50" s="230"/>
    </row>
    <row r="51" spans="1:5" x14ac:dyDescent="0.2">
      <c r="A51" s="229">
        <v>36161</v>
      </c>
      <c r="B51" s="231">
        <v>91.5</v>
      </c>
      <c r="C51" s="230">
        <f t="shared" si="0"/>
        <v>6.6006600660064585E-3</v>
      </c>
      <c r="D51" s="230">
        <f t="shared" si="1"/>
        <v>8.8595307754617547E-3</v>
      </c>
      <c r="E51" s="230"/>
    </row>
    <row r="52" spans="1:5" x14ac:dyDescent="0.2">
      <c r="A52" s="229">
        <v>36192</v>
      </c>
      <c r="B52" s="231">
        <v>91.6</v>
      </c>
      <c r="C52" s="230">
        <f t="shared" si="0"/>
        <v>6.59340659340657E-3</v>
      </c>
      <c r="D52" s="230">
        <f t="shared" si="1"/>
        <v>8.2897245838831068E-3</v>
      </c>
      <c r="E52" s="230"/>
    </row>
    <row r="53" spans="1:5" x14ac:dyDescent="0.2">
      <c r="A53" s="229">
        <v>36220</v>
      </c>
      <c r="B53" s="231">
        <v>92</v>
      </c>
      <c r="C53" s="230">
        <f t="shared" si="0"/>
        <v>9.8792535675082949E-3</v>
      </c>
      <c r="D53" s="230">
        <f t="shared" si="1"/>
        <v>9.9285391066021855E-3</v>
      </c>
      <c r="E53" s="230"/>
    </row>
    <row r="54" spans="1:5" x14ac:dyDescent="0.2">
      <c r="A54" s="229">
        <v>36251</v>
      </c>
      <c r="B54" s="231">
        <v>92.5</v>
      </c>
      <c r="C54" s="230">
        <f t="shared" si="0"/>
        <v>1.6483516483516425E-2</v>
      </c>
      <c r="D54" s="230">
        <f t="shared" si="1"/>
        <v>1.2669191470022767E-2</v>
      </c>
      <c r="E54" s="230"/>
    </row>
    <row r="55" spans="1:5" x14ac:dyDescent="0.2">
      <c r="A55" s="229">
        <v>36281</v>
      </c>
      <c r="B55" s="231">
        <v>92.7</v>
      </c>
      <c r="C55" s="230">
        <f t="shared" si="0"/>
        <v>1.533406352683464E-2</v>
      </c>
      <c r="D55" s="230">
        <f t="shared" si="1"/>
        <v>1.3201891574281088E-2</v>
      </c>
      <c r="E55" s="230"/>
    </row>
    <row r="56" spans="1:5" x14ac:dyDescent="0.2">
      <c r="A56" s="229">
        <v>36312</v>
      </c>
      <c r="B56" s="231">
        <v>92.9</v>
      </c>
      <c r="C56" s="230">
        <f t="shared" si="0"/>
        <v>1.6411378555798661E-2</v>
      </c>
      <c r="D56" s="230">
        <f t="shared" si="1"/>
        <v>1.3172905784878619E-2</v>
      </c>
      <c r="E56" s="230"/>
    </row>
    <row r="57" spans="1:5" x14ac:dyDescent="0.2">
      <c r="A57" s="229">
        <v>36342</v>
      </c>
      <c r="B57" s="231">
        <v>93.1</v>
      </c>
      <c r="C57" s="230">
        <f t="shared" si="0"/>
        <v>1.8599562363238453E-2</v>
      </c>
      <c r="D57" s="230">
        <f t="shared" si="1"/>
        <v>1.4262925364008083E-2</v>
      </c>
      <c r="E57" s="230"/>
    </row>
    <row r="58" spans="1:5" x14ac:dyDescent="0.2">
      <c r="A58" s="229">
        <v>36373</v>
      </c>
      <c r="B58" s="231">
        <v>93.3</v>
      </c>
      <c r="C58" s="230">
        <f t="shared" si="0"/>
        <v>2.0787746170678245E-2</v>
      </c>
      <c r="D58" s="230">
        <f t="shared" si="1"/>
        <v>1.4791271396887407E-2</v>
      </c>
      <c r="E58" s="230"/>
    </row>
    <row r="59" spans="1:5" x14ac:dyDescent="0.2">
      <c r="A59" s="229">
        <v>36404</v>
      </c>
      <c r="B59" s="231">
        <v>93.6</v>
      </c>
      <c r="C59" s="230">
        <f t="shared" si="0"/>
        <v>2.631578947368407E-2</v>
      </c>
      <c r="D59" s="230">
        <f t="shared" si="1"/>
        <v>1.6421459229121638E-2</v>
      </c>
      <c r="E59" s="230"/>
    </row>
    <row r="60" spans="1:5" x14ac:dyDescent="0.2">
      <c r="A60" s="229">
        <v>36434</v>
      </c>
      <c r="B60" s="231">
        <v>93.7</v>
      </c>
      <c r="C60" s="230">
        <f t="shared" si="0"/>
        <v>2.2925764192139875E-2</v>
      </c>
      <c r="D60" s="230">
        <f t="shared" si="1"/>
        <v>1.6964274466334972E-2</v>
      </c>
      <c r="E60" s="230"/>
    </row>
    <row r="61" spans="1:5" x14ac:dyDescent="0.2">
      <c r="A61" s="229">
        <v>36465</v>
      </c>
      <c r="B61" s="231">
        <v>93.6</v>
      </c>
      <c r="C61" s="230">
        <f t="shared" si="0"/>
        <v>2.1834061135371119E-2</v>
      </c>
      <c r="D61" s="230">
        <f t="shared" si="1"/>
        <v>1.6982863005276405E-2</v>
      </c>
      <c r="E61" s="230"/>
    </row>
    <row r="62" spans="1:5" x14ac:dyDescent="0.2">
      <c r="A62" s="229">
        <v>36495</v>
      </c>
      <c r="B62" s="231">
        <v>93.7</v>
      </c>
      <c r="C62" s="230">
        <f t="shared" si="0"/>
        <v>2.6286966046002336E-2</v>
      </c>
      <c r="D62" s="230">
        <f t="shared" si="1"/>
        <v>1.8088613421622046E-2</v>
      </c>
      <c r="E62" s="230"/>
    </row>
    <row r="63" spans="1:5" x14ac:dyDescent="0.2">
      <c r="A63" s="229">
        <v>36526</v>
      </c>
      <c r="B63" s="231">
        <v>93.5</v>
      </c>
      <c r="C63" s="230">
        <f t="shared" si="0"/>
        <v>2.1857923497267784E-2</v>
      </c>
      <c r="D63" s="230">
        <f t="shared" si="1"/>
        <v>1.4200601600111717E-2</v>
      </c>
      <c r="E63" s="230"/>
    </row>
    <row r="64" spans="1:5" x14ac:dyDescent="0.2">
      <c r="A64" s="229">
        <v>36557</v>
      </c>
      <c r="B64" s="231">
        <v>94.1</v>
      </c>
      <c r="C64" s="230">
        <f t="shared" si="0"/>
        <v>2.729257641921401E-2</v>
      </c>
      <c r="D64" s="230">
        <f t="shared" si="1"/>
        <v>1.689032548546443E-2</v>
      </c>
      <c r="E64" s="230"/>
    </row>
    <row r="65" spans="1:5" x14ac:dyDescent="0.2">
      <c r="A65" s="229">
        <v>36586</v>
      </c>
      <c r="B65" s="231">
        <v>94.8</v>
      </c>
      <c r="C65" s="230">
        <f t="shared" si="0"/>
        <v>3.0434782608695699E-2</v>
      </c>
      <c r="D65" s="230">
        <f t="shared" si="1"/>
        <v>2.0105244134578149E-2</v>
      </c>
      <c r="E65" s="230"/>
    </row>
    <row r="66" spans="1:5" x14ac:dyDescent="0.2">
      <c r="A66" s="229">
        <v>36617</v>
      </c>
      <c r="B66" s="231">
        <v>94.5</v>
      </c>
      <c r="C66" s="230">
        <f t="shared" si="0"/>
        <v>2.1621621621621623E-2</v>
      </c>
      <c r="D66" s="230">
        <f t="shared" si="1"/>
        <v>1.904933073013626E-2</v>
      </c>
      <c r="E66" s="230"/>
    </row>
    <row r="67" spans="1:5" x14ac:dyDescent="0.2">
      <c r="A67" s="229">
        <v>36647</v>
      </c>
      <c r="B67" s="231">
        <v>94.9</v>
      </c>
      <c r="C67" s="230">
        <f t="shared" si="0"/>
        <v>2.373247033441217E-2</v>
      </c>
      <c r="D67" s="230">
        <f t="shared" si="1"/>
        <v>1.9524619157871737E-2</v>
      </c>
      <c r="E67" s="230"/>
    </row>
    <row r="68" spans="1:5" x14ac:dyDescent="0.2">
      <c r="A68" s="229">
        <v>36678</v>
      </c>
      <c r="B68" s="231">
        <v>95.5</v>
      </c>
      <c r="C68" s="230">
        <f t="shared" si="0"/>
        <v>2.7987082884822323E-2</v>
      </c>
      <c r="D68" s="230">
        <f t="shared" si="1"/>
        <v>2.2182844726185147E-2</v>
      </c>
      <c r="E68" s="230"/>
    </row>
    <row r="69" spans="1:5" x14ac:dyDescent="0.2">
      <c r="A69" s="229">
        <v>36708</v>
      </c>
      <c r="B69" s="231">
        <v>95.8</v>
      </c>
      <c r="C69" s="230">
        <f t="shared" si="0"/>
        <v>2.9001074113855996E-2</v>
      </c>
      <c r="D69" s="230">
        <f t="shared" si="1"/>
        <v>2.3787108613737118E-2</v>
      </c>
      <c r="E69" s="230"/>
    </row>
    <row r="70" spans="1:5" x14ac:dyDescent="0.2">
      <c r="A70" s="229">
        <v>36739</v>
      </c>
      <c r="B70" s="231">
        <v>95.7</v>
      </c>
      <c r="C70" s="230">
        <f t="shared" si="0"/>
        <v>2.5723472668810254E-2</v>
      </c>
      <c r="D70" s="230">
        <f t="shared" si="1"/>
        <v>2.3252633448825444E-2</v>
      </c>
      <c r="E70" s="230"/>
    </row>
    <row r="71" spans="1:5" x14ac:dyDescent="0.2">
      <c r="A71" s="229">
        <v>36770</v>
      </c>
      <c r="B71" s="231">
        <v>96.1</v>
      </c>
      <c r="C71" s="230">
        <f t="shared" si="0"/>
        <v>2.6709401709401615E-2</v>
      </c>
      <c r="D71" s="230">
        <f t="shared" si="1"/>
        <v>2.6512576725408854E-2</v>
      </c>
      <c r="E71" s="230"/>
    </row>
    <row r="72" spans="1:5" x14ac:dyDescent="0.2">
      <c r="A72" s="229">
        <v>36800</v>
      </c>
      <c r="B72" s="231">
        <v>96.3</v>
      </c>
      <c r="C72" s="230">
        <f t="shared" si="0"/>
        <v>2.7748132337246378E-2</v>
      </c>
      <c r="D72" s="230">
        <f t="shared" si="1"/>
        <v>2.5334113188536289E-2</v>
      </c>
      <c r="E72" s="230"/>
    </row>
    <row r="73" spans="1:5" x14ac:dyDescent="0.2">
      <c r="A73" s="229">
        <v>36831</v>
      </c>
      <c r="B73" s="231">
        <v>96.6</v>
      </c>
      <c r="C73" s="230">
        <f t="shared" si="0"/>
        <v>3.2051282051282159E-2</v>
      </c>
      <c r="D73" s="230">
        <f t="shared" si="1"/>
        <v>2.6929964914077287E-2</v>
      </c>
      <c r="E73" s="230"/>
    </row>
    <row r="74" spans="1:5" x14ac:dyDescent="0.2">
      <c r="A74" s="229">
        <v>36861</v>
      </c>
      <c r="B74" s="231">
        <v>96.7</v>
      </c>
      <c r="C74" s="230">
        <f t="shared" si="0"/>
        <v>3.2017075773745907E-2</v>
      </c>
      <c r="D74" s="230">
        <f t="shared" si="1"/>
        <v>2.914803289104384E-2</v>
      </c>
      <c r="E74" s="230"/>
    </row>
    <row r="75" spans="1:5" x14ac:dyDescent="0.2">
      <c r="A75" s="229">
        <v>36892</v>
      </c>
      <c r="B75" s="231">
        <v>96.3</v>
      </c>
      <c r="C75" s="230">
        <f t="shared" si="0"/>
        <v>2.9946524064171198E-2</v>
      </c>
      <c r="D75" s="230">
        <f t="shared" si="1"/>
        <v>2.5894252052053757E-2</v>
      </c>
      <c r="E75" s="230"/>
    </row>
    <row r="76" spans="1:5" x14ac:dyDescent="0.2">
      <c r="A76" s="229">
        <v>36923</v>
      </c>
      <c r="B76" s="231">
        <v>96.8</v>
      </c>
      <c r="C76" s="230">
        <f t="shared" si="0"/>
        <v>2.8692879914984148E-2</v>
      </c>
      <c r="D76" s="230">
        <f t="shared" si="1"/>
        <v>2.7992489735195081E-2</v>
      </c>
      <c r="E76" s="230"/>
    </row>
    <row r="77" spans="1:5" x14ac:dyDescent="0.2">
      <c r="A77" s="229">
        <v>36951</v>
      </c>
      <c r="B77" s="231">
        <v>97.1</v>
      </c>
      <c r="C77" s="230">
        <f t="shared" si="0"/>
        <v>2.4261603375527407E-2</v>
      </c>
      <c r="D77" s="230">
        <f t="shared" si="1"/>
        <v>2.7343556269613156E-2</v>
      </c>
      <c r="E77" s="230"/>
    </row>
    <row r="78" spans="1:5" x14ac:dyDescent="0.2">
      <c r="A78" s="229">
        <v>36982</v>
      </c>
      <c r="B78" s="231">
        <v>97.8</v>
      </c>
      <c r="C78" s="230">
        <f t="shared" si="0"/>
        <v>3.4920634920634797E-2</v>
      </c>
      <c r="D78" s="230">
        <f t="shared" si="1"/>
        <v>2.8249627910118535E-2</v>
      </c>
      <c r="E78" s="230"/>
    </row>
    <row r="79" spans="1:5" x14ac:dyDescent="0.2">
      <c r="A79" s="229">
        <v>37012</v>
      </c>
      <c r="B79" s="231">
        <v>98.6</v>
      </c>
      <c r="C79" s="230">
        <f t="shared" si="0"/>
        <v>3.8988408851422518E-2</v>
      </c>
      <c r="D79" s="230">
        <f t="shared" si="1"/>
        <v>3.1332230875330991E-2</v>
      </c>
      <c r="E79" s="230"/>
    </row>
    <row r="80" spans="1:5" x14ac:dyDescent="0.2">
      <c r="A80" s="229">
        <v>37043</v>
      </c>
      <c r="B80" s="231">
        <v>98.7</v>
      </c>
      <c r="C80" s="230">
        <f t="shared" si="0"/>
        <v>3.3507853403141441E-2</v>
      </c>
      <c r="D80" s="230">
        <f t="shared" si="1"/>
        <v>3.074377192319222E-2</v>
      </c>
      <c r="E80" s="230"/>
    </row>
    <row r="81" spans="1:5" x14ac:dyDescent="0.2">
      <c r="A81" s="229">
        <v>37073</v>
      </c>
      <c r="B81" s="231">
        <v>98.4</v>
      </c>
      <c r="C81" s="230">
        <f t="shared" si="0"/>
        <v>2.7139874739039671E-2</v>
      </c>
      <c r="D81" s="230">
        <f t="shared" si="1"/>
        <v>2.8070053241336046E-2</v>
      </c>
      <c r="E81" s="230"/>
    </row>
    <row r="82" spans="1:5" x14ac:dyDescent="0.2">
      <c r="A82" s="229">
        <v>37104</v>
      </c>
      <c r="B82" s="231">
        <v>98.4</v>
      </c>
      <c r="C82" s="230">
        <f t="shared" si="0"/>
        <v>2.8213166144200663E-2</v>
      </c>
      <c r="D82" s="230">
        <f t="shared" si="1"/>
        <v>2.6967564931445143E-2</v>
      </c>
      <c r="E82" s="230"/>
    </row>
    <row r="83" spans="1:5" x14ac:dyDescent="0.2">
      <c r="A83" s="229">
        <v>37135</v>
      </c>
      <c r="B83" s="231">
        <v>98.6</v>
      </c>
      <c r="C83" s="230">
        <f t="shared" si="0"/>
        <v>2.6014568158168494E-2</v>
      </c>
      <c r="D83" s="230">
        <f t="shared" si="1"/>
        <v>2.6361926134637725E-2</v>
      </c>
      <c r="E83" s="230"/>
    </row>
    <row r="84" spans="1:5" x14ac:dyDescent="0.2">
      <c r="A84" s="229">
        <v>37165</v>
      </c>
      <c r="B84" s="231">
        <v>98.1</v>
      </c>
      <c r="C84" s="230">
        <f t="shared" si="0"/>
        <v>1.8691588785046731E-2</v>
      </c>
      <c r="D84" s="230">
        <f t="shared" si="1"/>
        <v>2.3209840551533301E-2</v>
      </c>
      <c r="E84" s="230"/>
    </row>
    <row r="85" spans="1:5" x14ac:dyDescent="0.2">
      <c r="A85" s="229">
        <v>37196</v>
      </c>
      <c r="B85" s="231">
        <v>97.2</v>
      </c>
      <c r="C85" s="230">
        <f t="shared" si="0"/>
        <v>6.2111801242237252E-3</v>
      </c>
      <c r="D85" s="230">
        <f t="shared" si="1"/>
        <v>1.904933073013626E-2</v>
      </c>
      <c r="E85" s="230"/>
    </row>
    <row r="86" spans="1:5" x14ac:dyDescent="0.2">
      <c r="A86" s="229">
        <v>37226</v>
      </c>
      <c r="B86" s="231">
        <v>97.4</v>
      </c>
      <c r="C86" s="230">
        <f t="shared" si="0"/>
        <v>7.2388831437435464E-3</v>
      </c>
      <c r="D86" s="230">
        <f t="shared" si="1"/>
        <v>1.9552709175754357E-2</v>
      </c>
      <c r="E86" s="230"/>
    </row>
    <row r="87" spans="1:5" x14ac:dyDescent="0.2">
      <c r="A87" s="229">
        <v>37257</v>
      </c>
      <c r="B87" s="231">
        <v>97.6</v>
      </c>
      <c r="C87" s="230">
        <f t="shared" si="0"/>
        <v>1.349948078920038E-2</v>
      </c>
      <c r="D87" s="230">
        <f t="shared" si="1"/>
        <v>2.1689907643057227E-2</v>
      </c>
      <c r="E87" s="230"/>
    </row>
    <row r="88" spans="1:5" x14ac:dyDescent="0.2">
      <c r="A88" s="229">
        <v>37288</v>
      </c>
      <c r="B88" s="231">
        <v>98.2</v>
      </c>
      <c r="C88" s="230">
        <f t="shared" si="0"/>
        <v>1.4462809917355379E-2</v>
      </c>
      <c r="D88" s="230">
        <f t="shared" si="1"/>
        <v>2.1553067393236924E-2</v>
      </c>
      <c r="E88" s="230"/>
    </row>
    <row r="89" spans="1:5" x14ac:dyDescent="0.2">
      <c r="A89" s="229">
        <v>37316</v>
      </c>
      <c r="B89" s="231">
        <v>98.9</v>
      </c>
      <c r="C89" s="230">
        <f t="shared" si="0"/>
        <v>1.8537590113285374E-2</v>
      </c>
      <c r="D89" s="230">
        <f t="shared" si="1"/>
        <v>2.1395587002254191E-2</v>
      </c>
      <c r="E89" s="230"/>
    </row>
    <row r="90" spans="1:5" x14ac:dyDescent="0.2">
      <c r="A90" s="229">
        <v>37347</v>
      </c>
      <c r="B90" s="231">
        <v>99.5</v>
      </c>
      <c r="C90" s="230">
        <f t="shared" si="0"/>
        <v>1.7382413087934534E-2</v>
      </c>
      <c r="D90" s="230">
        <f t="shared" si="1"/>
        <v>2.6114054532951458E-2</v>
      </c>
      <c r="E90" s="230"/>
    </row>
    <row r="91" spans="1:5" x14ac:dyDescent="0.2">
      <c r="A91" s="229">
        <v>37377</v>
      </c>
      <c r="B91" s="231">
        <v>99.7</v>
      </c>
      <c r="C91" s="230">
        <f t="shared" ref="C91:C154" si="2">B91/B79-1</f>
        <v>1.1156186612576224E-2</v>
      </c>
      <c r="D91" s="230">
        <f t="shared" ref="D91:D154" si="3">(B91/B67)^0.5-1</f>
        <v>2.4977832652429921E-2</v>
      </c>
      <c r="E91" s="230"/>
    </row>
    <row r="92" spans="1:5" x14ac:dyDescent="0.2">
      <c r="A92" s="229">
        <v>37408</v>
      </c>
      <c r="B92" s="231">
        <v>99.9</v>
      </c>
      <c r="C92" s="230">
        <f t="shared" si="2"/>
        <v>1.2158054711246313E-2</v>
      </c>
      <c r="D92" s="230">
        <f t="shared" si="3"/>
        <v>2.2777247708082093E-2</v>
      </c>
      <c r="E92" s="230"/>
    </row>
    <row r="93" spans="1:5" x14ac:dyDescent="0.2">
      <c r="A93" s="229">
        <v>37438</v>
      </c>
      <c r="B93" s="231">
        <v>100.5</v>
      </c>
      <c r="C93" s="230">
        <f t="shared" si="2"/>
        <v>2.1341463414634054E-2</v>
      </c>
      <c r="D93" s="230">
        <f t="shared" si="3"/>
        <v>2.4236565836962765E-2</v>
      </c>
      <c r="E93" s="230"/>
    </row>
    <row r="94" spans="1:5" x14ac:dyDescent="0.2">
      <c r="A94" s="229">
        <v>37469</v>
      </c>
      <c r="B94" s="231">
        <v>100.9</v>
      </c>
      <c r="C94" s="230">
        <f t="shared" si="2"/>
        <v>2.5406504065040636E-2</v>
      </c>
      <c r="D94" s="230">
        <f t="shared" si="3"/>
        <v>2.68088761447145E-2</v>
      </c>
      <c r="E94" s="230"/>
    </row>
    <row r="95" spans="1:5" x14ac:dyDescent="0.2">
      <c r="A95" s="229">
        <v>37500</v>
      </c>
      <c r="B95" s="231">
        <v>100.9</v>
      </c>
      <c r="C95" s="230">
        <f t="shared" si="2"/>
        <v>2.3326572008113722E-2</v>
      </c>
      <c r="D95" s="230">
        <f t="shared" si="3"/>
        <v>2.4669688662489753E-2</v>
      </c>
      <c r="E95" s="230"/>
    </row>
    <row r="96" spans="1:5" x14ac:dyDescent="0.2">
      <c r="A96" s="229">
        <v>37530</v>
      </c>
      <c r="B96" s="231">
        <v>101.2</v>
      </c>
      <c r="C96" s="230">
        <f t="shared" si="2"/>
        <v>3.1600407747196746E-2</v>
      </c>
      <c r="D96" s="230">
        <f t="shared" si="3"/>
        <v>2.5125679299515813E-2</v>
      </c>
      <c r="E96" s="230"/>
    </row>
    <row r="97" spans="1:5" x14ac:dyDescent="0.2">
      <c r="A97" s="229">
        <v>37561</v>
      </c>
      <c r="B97" s="231">
        <v>101.5</v>
      </c>
      <c r="C97" s="230">
        <f t="shared" si="2"/>
        <v>4.4238683127572065E-2</v>
      </c>
      <c r="D97" s="230">
        <f t="shared" si="3"/>
        <v>2.5048602594608393E-2</v>
      </c>
      <c r="E97" s="230"/>
    </row>
    <row r="98" spans="1:5" x14ac:dyDescent="0.2">
      <c r="A98" s="229">
        <v>37591</v>
      </c>
      <c r="B98" s="231">
        <v>101.1</v>
      </c>
      <c r="C98" s="230">
        <f t="shared" si="2"/>
        <v>3.7987679671457775E-2</v>
      </c>
      <c r="D98" s="230">
        <f t="shared" si="3"/>
        <v>2.2497702290447563E-2</v>
      </c>
      <c r="E98" s="230"/>
    </row>
    <row r="99" spans="1:5" x14ac:dyDescent="0.2">
      <c r="A99" s="229">
        <v>37622</v>
      </c>
      <c r="B99" s="231">
        <v>102</v>
      </c>
      <c r="C99" s="230">
        <f t="shared" si="2"/>
        <v>4.508196721311486E-2</v>
      </c>
      <c r="D99" s="230">
        <f t="shared" si="3"/>
        <v>2.916958328190411E-2</v>
      </c>
      <c r="E99" s="230"/>
    </row>
    <row r="100" spans="1:5" x14ac:dyDescent="0.2">
      <c r="A100" s="229">
        <v>37653</v>
      </c>
      <c r="B100" s="231">
        <v>102.8</v>
      </c>
      <c r="C100" s="230">
        <f t="shared" si="2"/>
        <v>4.6843177189409335E-2</v>
      </c>
      <c r="D100" s="230">
        <f t="shared" si="3"/>
        <v>3.0525822614057674E-2</v>
      </c>
      <c r="E100" s="230"/>
    </row>
    <row r="101" spans="1:5" x14ac:dyDescent="0.2">
      <c r="A101" s="229">
        <v>37681</v>
      </c>
      <c r="B101" s="231">
        <v>103.1</v>
      </c>
      <c r="C101" s="230">
        <f t="shared" si="2"/>
        <v>4.2467138523761161E-2</v>
      </c>
      <c r="D101" s="230">
        <f t="shared" si="3"/>
        <v>3.0432902737623335E-2</v>
      </c>
      <c r="E101" s="230"/>
    </row>
    <row r="102" spans="1:5" x14ac:dyDescent="0.2">
      <c r="A102" s="229">
        <v>37712</v>
      </c>
      <c r="B102" s="231">
        <v>102.4</v>
      </c>
      <c r="C102" s="230">
        <f t="shared" si="2"/>
        <v>2.9145728643216184E-2</v>
      </c>
      <c r="D102" s="230">
        <f t="shared" si="3"/>
        <v>2.3247167025727045E-2</v>
      </c>
      <c r="E102" s="230"/>
    </row>
    <row r="103" spans="1:5" x14ac:dyDescent="0.2">
      <c r="A103" s="229">
        <v>37742</v>
      </c>
      <c r="B103" s="231">
        <v>102.5</v>
      </c>
      <c r="C103" s="230">
        <f t="shared" si="2"/>
        <v>2.8084252758274753E-2</v>
      </c>
      <c r="D103" s="230">
        <f t="shared" si="3"/>
        <v>1.9585088423470953E-2</v>
      </c>
      <c r="E103" s="230"/>
    </row>
    <row r="104" spans="1:5" x14ac:dyDescent="0.2">
      <c r="A104" s="229">
        <v>37773</v>
      </c>
      <c r="B104" s="231">
        <v>102.5</v>
      </c>
      <c r="C104" s="230">
        <f t="shared" si="2"/>
        <v>2.6026026026025884E-2</v>
      </c>
      <c r="D104" s="230">
        <f t="shared" si="3"/>
        <v>1.9068450392618619E-2</v>
      </c>
      <c r="E104" s="230"/>
    </row>
    <row r="105" spans="1:5" x14ac:dyDescent="0.2">
      <c r="A105" s="229">
        <v>37803</v>
      </c>
      <c r="B105" s="231">
        <v>102.6</v>
      </c>
      <c r="C105" s="230">
        <f t="shared" si="2"/>
        <v>2.0895522388059584E-2</v>
      </c>
      <c r="D105" s="230">
        <f t="shared" si="3"/>
        <v>2.1118468557526526E-2</v>
      </c>
      <c r="E105" s="230"/>
    </row>
    <row r="106" spans="1:5" x14ac:dyDescent="0.2">
      <c r="A106" s="229">
        <v>37834</v>
      </c>
      <c r="B106" s="231">
        <v>102.9</v>
      </c>
      <c r="C106" s="230">
        <f t="shared" si="2"/>
        <v>1.9821605550049526E-2</v>
      </c>
      <c r="D106" s="230">
        <f t="shared" si="3"/>
        <v>2.2610242133860536E-2</v>
      </c>
      <c r="E106" s="230"/>
    </row>
    <row r="107" spans="1:5" x14ac:dyDescent="0.2">
      <c r="A107" s="229">
        <v>37865</v>
      </c>
      <c r="B107" s="231">
        <v>103.1</v>
      </c>
      <c r="C107" s="230">
        <f t="shared" si="2"/>
        <v>2.1803766105054301E-2</v>
      </c>
      <c r="D107" s="230">
        <f t="shared" si="3"/>
        <v>2.2564885585880878E-2</v>
      </c>
      <c r="E107" s="230"/>
    </row>
    <row r="108" spans="1:5" x14ac:dyDescent="0.2">
      <c r="A108" s="229">
        <v>37895</v>
      </c>
      <c r="B108" s="231">
        <v>102.8</v>
      </c>
      <c r="C108" s="230">
        <f t="shared" si="2"/>
        <v>1.5810276679841806E-2</v>
      </c>
      <c r="D108" s="230">
        <f t="shared" si="3"/>
        <v>2.3674897424332597E-2</v>
      </c>
      <c r="E108" s="230"/>
    </row>
    <row r="109" spans="1:5" x14ac:dyDescent="0.2">
      <c r="A109" s="229">
        <v>37926</v>
      </c>
      <c r="B109" s="231">
        <v>103.1</v>
      </c>
      <c r="C109" s="230">
        <f t="shared" si="2"/>
        <v>1.5763546798029493E-2</v>
      </c>
      <c r="D109" s="230">
        <f t="shared" si="3"/>
        <v>2.9902708258098709E-2</v>
      </c>
      <c r="E109" s="230"/>
    </row>
    <row r="110" spans="1:5" x14ac:dyDescent="0.2">
      <c r="A110" s="229">
        <v>37956</v>
      </c>
      <c r="B110" s="231">
        <v>103.2</v>
      </c>
      <c r="C110" s="230">
        <f t="shared" si="2"/>
        <v>2.0771513353115889E-2</v>
      </c>
      <c r="D110" s="230">
        <f t="shared" si="3"/>
        <v>2.9343603768986037E-2</v>
      </c>
      <c r="E110" s="230"/>
    </row>
    <row r="111" spans="1:5" x14ac:dyDescent="0.2">
      <c r="A111" s="229">
        <v>37987</v>
      </c>
      <c r="B111" s="231">
        <v>103.3</v>
      </c>
      <c r="C111" s="230">
        <f t="shared" si="2"/>
        <v>1.2745098039215641E-2</v>
      </c>
      <c r="D111" s="230">
        <f t="shared" si="3"/>
        <v>2.8786488706117552E-2</v>
      </c>
      <c r="E111" s="230"/>
    </row>
    <row r="112" spans="1:5" x14ac:dyDescent="0.2">
      <c r="A112" s="229">
        <v>38018</v>
      </c>
      <c r="B112" s="231">
        <v>103.5</v>
      </c>
      <c r="C112" s="230">
        <f t="shared" si="2"/>
        <v>6.809338521400754E-3</v>
      </c>
      <c r="D112" s="230">
        <f t="shared" si="3"/>
        <v>2.6631134712809423E-2</v>
      </c>
      <c r="E112" s="230"/>
    </row>
    <row r="113" spans="1:5" x14ac:dyDescent="0.2">
      <c r="A113" s="229">
        <v>38047</v>
      </c>
      <c r="B113" s="231">
        <v>103.9</v>
      </c>
      <c r="C113" s="230">
        <f t="shared" si="2"/>
        <v>7.7594568380214834E-3</v>
      </c>
      <c r="D113" s="230">
        <f t="shared" si="3"/>
        <v>2.4966398127368894E-2</v>
      </c>
      <c r="E113" s="230"/>
    </row>
    <row r="114" spans="1:5" x14ac:dyDescent="0.2">
      <c r="A114" s="229">
        <v>38078</v>
      </c>
      <c r="B114" s="231">
        <v>104.1</v>
      </c>
      <c r="C114" s="230">
        <f t="shared" si="2"/>
        <v>1.6601562499999778E-2</v>
      </c>
      <c r="D114" s="230">
        <f t="shared" si="3"/>
        <v>2.2854415730261479E-2</v>
      </c>
      <c r="E114" s="230"/>
    </row>
    <row r="115" spans="1:5" x14ac:dyDescent="0.2">
      <c r="A115" s="229">
        <v>38108</v>
      </c>
      <c r="B115" s="231">
        <v>105</v>
      </c>
      <c r="C115" s="230">
        <f t="shared" si="2"/>
        <v>2.4390243902439046E-2</v>
      </c>
      <c r="D115" s="230">
        <f t="shared" si="3"/>
        <v>2.6235586225358931E-2</v>
      </c>
      <c r="E115" s="230"/>
    </row>
    <row r="116" spans="1:5" x14ac:dyDescent="0.2">
      <c r="A116" s="229">
        <v>38139</v>
      </c>
      <c r="B116" s="231">
        <v>105.1</v>
      </c>
      <c r="C116" s="230">
        <f t="shared" si="2"/>
        <v>2.5365853658536608E-2</v>
      </c>
      <c r="D116" s="230">
        <f t="shared" si="3"/>
        <v>2.5695886728640538E-2</v>
      </c>
      <c r="E116" s="230"/>
    </row>
    <row r="117" spans="1:5" x14ac:dyDescent="0.2">
      <c r="A117" s="229">
        <v>38169</v>
      </c>
      <c r="B117" s="231">
        <v>105</v>
      </c>
      <c r="C117" s="230">
        <f t="shared" si="2"/>
        <v>2.3391812865497075E-2</v>
      </c>
      <c r="D117" s="230">
        <f t="shared" si="3"/>
        <v>2.2142905567995808E-2</v>
      </c>
      <c r="E117" s="230"/>
    </row>
    <row r="118" spans="1:5" x14ac:dyDescent="0.2">
      <c r="A118" s="229">
        <v>38200</v>
      </c>
      <c r="B118" s="231">
        <v>104.8</v>
      </c>
      <c r="C118" s="230">
        <f t="shared" si="2"/>
        <v>1.8464528668610258E-2</v>
      </c>
      <c r="D118" s="230">
        <f t="shared" si="3"/>
        <v>1.9142841226192697E-2</v>
      </c>
      <c r="E118" s="230"/>
    </row>
    <row r="119" spans="1:5" x14ac:dyDescent="0.2">
      <c r="A119" s="229">
        <v>38231</v>
      </c>
      <c r="B119" s="231">
        <v>105</v>
      </c>
      <c r="C119" s="230">
        <f t="shared" si="2"/>
        <v>1.8428709990300662E-2</v>
      </c>
      <c r="D119" s="230">
        <f t="shared" si="3"/>
        <v>2.0114842249440823E-2</v>
      </c>
      <c r="E119" s="230"/>
    </row>
    <row r="120" spans="1:5" x14ac:dyDescent="0.2">
      <c r="A120" s="229">
        <v>38261</v>
      </c>
      <c r="B120" s="231">
        <v>105.2</v>
      </c>
      <c r="C120" s="230">
        <f t="shared" si="2"/>
        <v>2.3346303501945664E-2</v>
      </c>
      <c r="D120" s="230">
        <f t="shared" si="3"/>
        <v>1.9571327421286755E-2</v>
      </c>
      <c r="E120" s="230"/>
    </row>
    <row r="121" spans="1:5" x14ac:dyDescent="0.2">
      <c r="A121" s="229">
        <v>38292</v>
      </c>
      <c r="B121" s="231">
        <v>105.6</v>
      </c>
      <c r="C121" s="230">
        <f t="shared" si="2"/>
        <v>2.4248302618816719E-2</v>
      </c>
      <c r="D121" s="230">
        <f t="shared" si="3"/>
        <v>1.9997102285075563E-2</v>
      </c>
      <c r="E121" s="230"/>
    </row>
    <row r="122" spans="1:5" x14ac:dyDescent="0.2">
      <c r="A122" s="229">
        <v>38322</v>
      </c>
      <c r="B122" s="231">
        <v>105.4</v>
      </c>
      <c r="C122" s="230">
        <f t="shared" si="2"/>
        <v>2.1317829457364379E-2</v>
      </c>
      <c r="D122" s="230">
        <f t="shared" si="3"/>
        <v>2.1044634866523859E-2</v>
      </c>
      <c r="E122" s="230"/>
    </row>
    <row r="123" spans="1:5" x14ac:dyDescent="0.2">
      <c r="A123" s="229">
        <v>38353</v>
      </c>
      <c r="B123" s="231">
        <v>105.3</v>
      </c>
      <c r="C123" s="230">
        <f t="shared" si="2"/>
        <v>1.9361084220716362E-2</v>
      </c>
      <c r="D123" s="230">
        <f t="shared" si="3"/>
        <v>1.6047706151866903E-2</v>
      </c>
      <c r="E123" s="230"/>
    </row>
    <row r="124" spans="1:5" x14ac:dyDescent="0.2">
      <c r="A124" s="229">
        <v>38384</v>
      </c>
      <c r="B124" s="231">
        <v>105.7</v>
      </c>
      <c r="C124" s="230">
        <f t="shared" si="2"/>
        <v>2.1256038647343045E-2</v>
      </c>
      <c r="D124" s="230">
        <f t="shared" si="3"/>
        <v>1.4006960889084707E-2</v>
      </c>
      <c r="E124" s="230"/>
    </row>
    <row r="125" spans="1:5" x14ac:dyDescent="0.2">
      <c r="A125" s="229">
        <v>38412</v>
      </c>
      <c r="B125" s="231">
        <v>106.3</v>
      </c>
      <c r="C125" s="230">
        <f t="shared" si="2"/>
        <v>2.3099133782483072E-2</v>
      </c>
      <c r="D125" s="230">
        <f t="shared" si="3"/>
        <v>1.5400328615313041E-2</v>
      </c>
      <c r="E125" s="230"/>
    </row>
    <row r="126" spans="1:5" x14ac:dyDescent="0.2">
      <c r="A126" s="229">
        <v>38443</v>
      </c>
      <c r="B126" s="231">
        <v>106.6</v>
      </c>
      <c r="C126" s="230">
        <f t="shared" si="2"/>
        <v>2.4015369836695388E-2</v>
      </c>
      <c r="D126" s="230">
        <f t="shared" si="3"/>
        <v>2.0301732332156597E-2</v>
      </c>
      <c r="E126" s="230"/>
    </row>
    <row r="127" spans="1:5" x14ac:dyDescent="0.2">
      <c r="A127" s="229">
        <v>38473</v>
      </c>
      <c r="B127" s="231">
        <v>106.7</v>
      </c>
      <c r="C127" s="230">
        <f t="shared" si="2"/>
        <v>1.6190476190476311E-2</v>
      </c>
      <c r="D127" s="230">
        <f t="shared" si="3"/>
        <v>2.0282122628882293E-2</v>
      </c>
      <c r="E127" s="230"/>
    </row>
    <row r="128" spans="1:5" x14ac:dyDescent="0.2">
      <c r="A128" s="229">
        <v>38504</v>
      </c>
      <c r="B128" s="231">
        <v>106.9</v>
      </c>
      <c r="C128" s="230">
        <f t="shared" si="2"/>
        <v>1.7126546146527311E-2</v>
      </c>
      <c r="D128" s="230">
        <f t="shared" si="3"/>
        <v>2.1237890634837608E-2</v>
      </c>
      <c r="E128" s="230"/>
    </row>
    <row r="129" spans="1:5" x14ac:dyDescent="0.2">
      <c r="A129" s="229">
        <v>38534</v>
      </c>
      <c r="B129" s="231">
        <v>107.1</v>
      </c>
      <c r="C129" s="230">
        <f t="shared" si="2"/>
        <v>2.0000000000000018E-2</v>
      </c>
      <c r="D129" s="230">
        <f t="shared" si="3"/>
        <v>2.1694498919714755E-2</v>
      </c>
      <c r="E129" s="230"/>
    </row>
    <row r="130" spans="1:5" x14ac:dyDescent="0.2">
      <c r="A130" s="229">
        <v>38565</v>
      </c>
      <c r="B130" s="231">
        <v>107.5</v>
      </c>
      <c r="C130" s="230">
        <f t="shared" si="2"/>
        <v>2.57633587786259E-2</v>
      </c>
      <c r="D130" s="230">
        <f t="shared" si="3"/>
        <v>2.2107428661001238E-2</v>
      </c>
      <c r="E130" s="230"/>
    </row>
    <row r="131" spans="1:5" x14ac:dyDescent="0.2">
      <c r="A131" s="229">
        <v>38596</v>
      </c>
      <c r="B131" s="231">
        <v>108.4</v>
      </c>
      <c r="C131" s="230">
        <f t="shared" si="2"/>
        <v>3.2380952380952399E-2</v>
      </c>
      <c r="D131" s="230">
        <f t="shared" si="3"/>
        <v>2.5381100641069798E-2</v>
      </c>
      <c r="E131" s="230"/>
    </row>
    <row r="132" spans="1:5" x14ac:dyDescent="0.2">
      <c r="A132" s="229">
        <v>38626</v>
      </c>
      <c r="B132" s="231">
        <v>107.9</v>
      </c>
      <c r="C132" s="230">
        <f t="shared" si="2"/>
        <v>2.5665399239543696E-2</v>
      </c>
      <c r="D132" s="230">
        <f t="shared" si="3"/>
        <v>2.4505195175521965E-2</v>
      </c>
      <c r="E132" s="230"/>
    </row>
    <row r="133" spans="1:5" x14ac:dyDescent="0.2">
      <c r="A133" s="229">
        <v>38657</v>
      </c>
      <c r="B133" s="231">
        <v>107.7</v>
      </c>
      <c r="C133" s="230">
        <f t="shared" si="2"/>
        <v>1.9886363636363757E-2</v>
      </c>
      <c r="D133" s="230">
        <f t="shared" si="3"/>
        <v>2.2065006160871814E-2</v>
      </c>
      <c r="E133" s="230"/>
    </row>
    <row r="134" spans="1:5" x14ac:dyDescent="0.2">
      <c r="A134" s="229">
        <v>38687</v>
      </c>
      <c r="B134" s="231">
        <v>107.6</v>
      </c>
      <c r="C134" s="230">
        <f t="shared" si="2"/>
        <v>2.0872865275142205E-2</v>
      </c>
      <c r="D134" s="230">
        <f t="shared" si="3"/>
        <v>2.1095323128418109E-2</v>
      </c>
      <c r="E134" s="230"/>
    </row>
    <row r="135" spans="1:5" x14ac:dyDescent="0.2">
      <c r="A135" s="229">
        <v>38718</v>
      </c>
      <c r="B135" s="231">
        <v>108.2</v>
      </c>
      <c r="C135" s="230">
        <f t="shared" si="2"/>
        <v>2.7540360873694159E-2</v>
      </c>
      <c r="D135" s="230">
        <f t="shared" si="3"/>
        <v>2.3442551558588987E-2</v>
      </c>
      <c r="E135" s="230"/>
    </row>
    <row r="136" spans="1:5" x14ac:dyDescent="0.2">
      <c r="A136" s="229">
        <v>38749</v>
      </c>
      <c r="B136" s="231">
        <v>108</v>
      </c>
      <c r="C136" s="230">
        <f t="shared" si="2"/>
        <v>2.1759697256386046E-2</v>
      </c>
      <c r="D136" s="230">
        <f t="shared" si="3"/>
        <v>2.1507836910498401E-2</v>
      </c>
      <c r="E136" s="230"/>
    </row>
    <row r="137" spans="1:5" x14ac:dyDescent="0.2">
      <c r="A137" s="229">
        <v>38777</v>
      </c>
      <c r="B137" s="231">
        <v>108.6</v>
      </c>
      <c r="C137" s="230">
        <f t="shared" si="2"/>
        <v>2.1636876763875712E-2</v>
      </c>
      <c r="D137" s="230">
        <f t="shared" si="3"/>
        <v>2.2367743846294585E-2</v>
      </c>
      <c r="E137" s="230"/>
    </row>
    <row r="138" spans="1:5" x14ac:dyDescent="0.2">
      <c r="A138" s="229">
        <v>38808</v>
      </c>
      <c r="B138" s="231">
        <v>109.2</v>
      </c>
      <c r="C138" s="230">
        <f t="shared" si="2"/>
        <v>2.4390243902439046E-2</v>
      </c>
      <c r="D138" s="230">
        <f t="shared" si="3"/>
        <v>2.4202789718354101E-2</v>
      </c>
      <c r="E138" s="230"/>
    </row>
    <row r="139" spans="1:5" x14ac:dyDescent="0.2">
      <c r="A139" s="229">
        <v>38838</v>
      </c>
      <c r="B139" s="231">
        <v>109.7</v>
      </c>
      <c r="C139" s="230">
        <f t="shared" si="2"/>
        <v>2.8116213683224034E-2</v>
      </c>
      <c r="D139" s="230">
        <f t="shared" si="3"/>
        <v>2.2135952191245867E-2</v>
      </c>
      <c r="E139" s="230"/>
    </row>
    <row r="140" spans="1:5" x14ac:dyDescent="0.2">
      <c r="A140" s="229">
        <v>38869</v>
      </c>
      <c r="B140" s="231">
        <v>109.5</v>
      </c>
      <c r="C140" s="230">
        <f t="shared" si="2"/>
        <v>2.4321796071094415E-2</v>
      </c>
      <c r="D140" s="230">
        <f t="shared" si="3"/>
        <v>2.0717831028928213E-2</v>
      </c>
      <c r="E140" s="230"/>
    </row>
    <row r="141" spans="1:5" x14ac:dyDescent="0.2">
      <c r="A141" s="229">
        <v>38899</v>
      </c>
      <c r="B141" s="231">
        <v>109.6</v>
      </c>
      <c r="C141" s="230">
        <f t="shared" si="2"/>
        <v>2.3342670401493848E-2</v>
      </c>
      <c r="D141" s="230">
        <f t="shared" si="3"/>
        <v>2.1669968145058061E-2</v>
      </c>
      <c r="E141" s="230"/>
    </row>
    <row r="142" spans="1:5" x14ac:dyDescent="0.2">
      <c r="A142" s="229">
        <v>38930</v>
      </c>
      <c r="B142" s="231">
        <v>109.8</v>
      </c>
      <c r="C142" s="230">
        <f t="shared" si="2"/>
        <v>2.1395348837209172E-2</v>
      </c>
      <c r="D142" s="230">
        <f t="shared" si="3"/>
        <v>2.3577023806280017E-2</v>
      </c>
      <c r="E142" s="230"/>
    </row>
    <row r="143" spans="1:5" x14ac:dyDescent="0.2">
      <c r="A143" s="229">
        <v>38961</v>
      </c>
      <c r="B143" s="231">
        <v>109.2</v>
      </c>
      <c r="C143" s="230">
        <f t="shared" si="2"/>
        <v>7.3800738007379074E-3</v>
      </c>
      <c r="D143" s="230">
        <f t="shared" si="3"/>
        <v>1.9803902718557032E-2</v>
      </c>
      <c r="E143" s="230"/>
    </row>
    <row r="144" spans="1:5" x14ac:dyDescent="0.2">
      <c r="A144" s="229">
        <v>38991</v>
      </c>
      <c r="B144" s="231">
        <v>109</v>
      </c>
      <c r="C144" s="230">
        <f t="shared" si="2"/>
        <v>1.0194624652456019E-2</v>
      </c>
      <c r="D144" s="230">
        <f t="shared" si="3"/>
        <v>1.7900620396609446E-2</v>
      </c>
      <c r="E144" s="230"/>
    </row>
    <row r="145" spans="1:5" x14ac:dyDescent="0.2">
      <c r="A145" s="229">
        <v>39022</v>
      </c>
      <c r="B145" s="231">
        <v>109.2</v>
      </c>
      <c r="C145" s="230">
        <f t="shared" si="2"/>
        <v>1.3927576601671321E-2</v>
      </c>
      <c r="D145" s="230">
        <f t="shared" si="3"/>
        <v>1.6902605508958946E-2</v>
      </c>
      <c r="E145" s="230"/>
    </row>
    <row r="146" spans="1:5" x14ac:dyDescent="0.2">
      <c r="A146" s="229">
        <v>39052</v>
      </c>
      <c r="B146" s="231">
        <v>109.4</v>
      </c>
      <c r="C146" s="230">
        <f t="shared" si="2"/>
        <v>1.6728624535315983E-2</v>
      </c>
      <c r="D146" s="230">
        <f t="shared" si="3"/>
        <v>1.8798637679017682E-2</v>
      </c>
      <c r="E146" s="230"/>
    </row>
    <row r="147" spans="1:5" x14ac:dyDescent="0.2">
      <c r="A147" s="229">
        <v>39083</v>
      </c>
      <c r="B147" s="231">
        <v>109.4</v>
      </c>
      <c r="C147" s="230">
        <f t="shared" si="2"/>
        <v>1.109057301293892E-2</v>
      </c>
      <c r="D147" s="230">
        <f t="shared" si="3"/>
        <v>1.9282282917595595E-2</v>
      </c>
      <c r="E147" s="230"/>
    </row>
    <row r="148" spans="1:5" x14ac:dyDescent="0.2">
      <c r="A148" s="229">
        <v>39114</v>
      </c>
      <c r="B148" s="231">
        <v>110.2</v>
      </c>
      <c r="C148" s="230">
        <f t="shared" si="2"/>
        <v>2.0370370370370372E-2</v>
      </c>
      <c r="D148" s="230">
        <f t="shared" si="3"/>
        <v>2.1064797512388989E-2</v>
      </c>
      <c r="E148" s="230"/>
    </row>
    <row r="149" spans="1:5" x14ac:dyDescent="0.2">
      <c r="A149" s="229">
        <v>39142</v>
      </c>
      <c r="B149" s="231">
        <v>111.1</v>
      </c>
      <c r="C149" s="230">
        <f t="shared" si="2"/>
        <v>2.3020257826887658E-2</v>
      </c>
      <c r="D149" s="230">
        <f t="shared" si="3"/>
        <v>2.2328333302191306E-2</v>
      </c>
      <c r="E149" s="230"/>
    </row>
    <row r="150" spans="1:5" x14ac:dyDescent="0.2">
      <c r="A150" s="229">
        <v>39173</v>
      </c>
      <c r="B150" s="231">
        <v>111.6</v>
      </c>
      <c r="C150" s="230">
        <f t="shared" si="2"/>
        <v>2.19780219780219E-2</v>
      </c>
      <c r="D150" s="230">
        <f t="shared" si="3"/>
        <v>2.3183422069082527E-2</v>
      </c>
      <c r="E150" s="230"/>
    </row>
    <row r="151" spans="1:5" x14ac:dyDescent="0.2">
      <c r="A151" s="229">
        <v>39203</v>
      </c>
      <c r="B151" s="231">
        <v>112.1</v>
      </c>
      <c r="C151" s="230">
        <f t="shared" si="2"/>
        <v>2.1877848678213185E-2</v>
      </c>
      <c r="D151" s="230">
        <f t="shared" si="3"/>
        <v>2.4992285156236305E-2</v>
      </c>
      <c r="E151" s="230"/>
    </row>
    <row r="152" spans="1:5" x14ac:dyDescent="0.2">
      <c r="A152" s="229">
        <v>39234</v>
      </c>
      <c r="B152" s="231">
        <v>111.9</v>
      </c>
      <c r="C152" s="230">
        <f t="shared" si="2"/>
        <v>2.1917808219178214E-2</v>
      </c>
      <c r="D152" s="230">
        <f t="shared" si="3"/>
        <v>2.3119096074403656E-2</v>
      </c>
      <c r="E152" s="230"/>
    </row>
    <row r="153" spans="1:5" x14ac:dyDescent="0.2">
      <c r="A153" s="229">
        <v>39264</v>
      </c>
      <c r="B153" s="231">
        <v>112</v>
      </c>
      <c r="C153" s="230">
        <f t="shared" si="2"/>
        <v>2.1897810218978186E-2</v>
      </c>
      <c r="D153" s="230">
        <f t="shared" si="3"/>
        <v>2.2619985129827214E-2</v>
      </c>
      <c r="E153" s="230"/>
    </row>
    <row r="154" spans="1:5" x14ac:dyDescent="0.2">
      <c r="A154" s="229">
        <v>39295</v>
      </c>
      <c r="B154" s="231">
        <v>111.7</v>
      </c>
      <c r="C154" s="230">
        <f t="shared" si="2"/>
        <v>1.7304189435336959E-2</v>
      </c>
      <c r="D154" s="230">
        <f t="shared" si="3"/>
        <v>1.9347716651124225E-2</v>
      </c>
      <c r="E154" s="230"/>
    </row>
    <row r="155" spans="1:5" x14ac:dyDescent="0.2">
      <c r="A155" s="229">
        <v>39326</v>
      </c>
      <c r="B155" s="231">
        <v>111.9</v>
      </c>
      <c r="C155" s="230">
        <f t="shared" ref="C155:C218" si="4">B155/B143-1</f>
        <v>2.4725274725274859E-2</v>
      </c>
      <c r="D155" s="230">
        <f t="shared" ref="D155:D218" si="5">(B155/B131)^0.5-1</f>
        <v>1.6015660744571836E-2</v>
      </c>
      <c r="E155" s="230"/>
    </row>
    <row r="156" spans="1:5" x14ac:dyDescent="0.2">
      <c r="A156" s="229">
        <v>39356</v>
      </c>
      <c r="B156" s="231">
        <v>111.6</v>
      </c>
      <c r="C156" s="230">
        <f t="shared" si="4"/>
        <v>2.3853211009174258E-2</v>
      </c>
      <c r="D156" s="230">
        <f t="shared" si="5"/>
        <v>1.7000988295795327E-2</v>
      </c>
      <c r="E156" s="230"/>
    </row>
    <row r="157" spans="1:5" x14ac:dyDescent="0.2">
      <c r="A157" s="229">
        <v>39387</v>
      </c>
      <c r="B157" s="231">
        <v>111.9</v>
      </c>
      <c r="C157" s="230">
        <f t="shared" si="4"/>
        <v>2.4725274725274859E-2</v>
      </c>
      <c r="D157" s="230">
        <f t="shared" si="5"/>
        <v>1.9312128096531378E-2</v>
      </c>
      <c r="E157" s="230"/>
    </row>
    <row r="158" spans="1:5" x14ac:dyDescent="0.2">
      <c r="A158" s="229">
        <v>39417</v>
      </c>
      <c r="B158" s="231">
        <v>112</v>
      </c>
      <c r="C158" s="230">
        <f t="shared" si="4"/>
        <v>2.3765996343692919E-2</v>
      </c>
      <c r="D158" s="230">
        <f t="shared" si="5"/>
        <v>2.0241242701229956E-2</v>
      </c>
      <c r="E158" s="230"/>
    </row>
    <row r="159" spans="1:5" x14ac:dyDescent="0.2">
      <c r="A159" s="229">
        <v>39448</v>
      </c>
      <c r="B159" s="231">
        <v>111.8</v>
      </c>
      <c r="C159" s="230">
        <f t="shared" si="4"/>
        <v>2.1937842778793293E-2</v>
      </c>
      <c r="D159" s="230">
        <f t="shared" si="5"/>
        <v>1.6499738828700927E-2</v>
      </c>
      <c r="E159" s="230"/>
    </row>
    <row r="160" spans="1:5" x14ac:dyDescent="0.2">
      <c r="A160" s="229">
        <v>39479</v>
      </c>
      <c r="B160" s="231">
        <v>112.2</v>
      </c>
      <c r="C160" s="230">
        <f t="shared" si="4"/>
        <v>1.8148820326678861E-2</v>
      </c>
      <c r="D160" s="230">
        <f t="shared" si="5"/>
        <v>1.9258990094710438E-2</v>
      </c>
      <c r="E160" s="230"/>
    </row>
    <row r="161" spans="1:6" x14ac:dyDescent="0.2">
      <c r="A161" s="229">
        <v>39508</v>
      </c>
      <c r="B161" s="231">
        <v>112.6</v>
      </c>
      <c r="C161" s="230">
        <f t="shared" si="4"/>
        <v>1.3501350135013412E-2</v>
      </c>
      <c r="D161" s="230">
        <f t="shared" si="5"/>
        <v>1.824968083619849E-2</v>
      </c>
      <c r="E161" s="230"/>
    </row>
    <row r="162" spans="1:6" x14ac:dyDescent="0.2">
      <c r="A162" s="229">
        <v>39539</v>
      </c>
      <c r="B162" s="231">
        <v>113.5</v>
      </c>
      <c r="C162" s="230">
        <f t="shared" si="4"/>
        <v>1.70250896057349E-2</v>
      </c>
      <c r="D162" s="230">
        <f t="shared" si="5"/>
        <v>1.9498548001560145E-2</v>
      </c>
      <c r="E162" s="230"/>
    </row>
    <row r="163" spans="1:6" x14ac:dyDescent="0.2">
      <c r="A163" s="229">
        <v>39569</v>
      </c>
      <c r="B163" s="231">
        <v>114.6</v>
      </c>
      <c r="C163" s="230">
        <f t="shared" si="4"/>
        <v>2.2301516503122176E-2</v>
      </c>
      <c r="D163" s="230">
        <f t="shared" si="5"/>
        <v>2.20896606387746E-2</v>
      </c>
      <c r="E163" s="230"/>
    </row>
    <row r="164" spans="1:6" x14ac:dyDescent="0.2">
      <c r="A164" s="229">
        <v>39600</v>
      </c>
      <c r="B164" s="231">
        <v>115.4</v>
      </c>
      <c r="C164" s="230">
        <f t="shared" si="4"/>
        <v>3.1277926720286064E-2</v>
      </c>
      <c r="D164" s="230">
        <f t="shared" si="5"/>
        <v>2.6587199676098017E-2</v>
      </c>
      <c r="E164" s="230"/>
    </row>
    <row r="165" spans="1:6" x14ac:dyDescent="0.2">
      <c r="A165" s="229">
        <v>39630</v>
      </c>
      <c r="B165" s="231">
        <v>115.8</v>
      </c>
      <c r="C165" s="230">
        <f t="shared" si="4"/>
        <v>3.3928571428571308E-2</v>
      </c>
      <c r="D165" s="230">
        <f t="shared" si="5"/>
        <v>2.7895589574006063E-2</v>
      </c>
      <c r="E165" s="230"/>
    </row>
    <row r="166" spans="1:6" x14ac:dyDescent="0.2">
      <c r="A166" s="229">
        <v>39661</v>
      </c>
      <c r="B166" s="231">
        <v>115.6</v>
      </c>
      <c r="C166" s="230">
        <f t="shared" si="4"/>
        <v>3.4914950760966734E-2</v>
      </c>
      <c r="D166" s="230">
        <f t="shared" si="5"/>
        <v>2.6071788481876634E-2</v>
      </c>
      <c r="E166" s="230"/>
    </row>
    <row r="167" spans="1:6" x14ac:dyDescent="0.2">
      <c r="A167" s="229">
        <v>39692</v>
      </c>
      <c r="B167" s="231">
        <v>115.7</v>
      </c>
      <c r="C167" s="230">
        <f t="shared" si="4"/>
        <v>3.3958891867738927E-2</v>
      </c>
      <c r="D167" s="230">
        <f t="shared" si="5"/>
        <v>2.9331729581775656E-2</v>
      </c>
      <c r="E167" s="230"/>
    </row>
    <row r="168" spans="1:6" x14ac:dyDescent="0.2">
      <c r="A168" s="229">
        <v>39722</v>
      </c>
      <c r="B168" s="231">
        <v>114.5</v>
      </c>
      <c r="C168" s="230">
        <f t="shared" si="4"/>
        <v>2.5985663082437327E-2</v>
      </c>
      <c r="D168" s="230">
        <f t="shared" si="5"/>
        <v>2.4918882446962387E-2</v>
      </c>
      <c r="E168" s="230"/>
    </row>
    <row r="169" spans="1:6" x14ac:dyDescent="0.2">
      <c r="A169" s="229">
        <v>39753</v>
      </c>
      <c r="B169" s="231">
        <v>114.1</v>
      </c>
      <c r="C169" s="230">
        <f t="shared" si="4"/>
        <v>1.9660411081322549E-2</v>
      </c>
      <c r="D169" s="230">
        <f t="shared" si="5"/>
        <v>2.2189705911674018E-2</v>
      </c>
      <c r="E169" s="230"/>
    </row>
    <row r="170" spans="1:6" x14ac:dyDescent="0.2">
      <c r="A170" s="229">
        <v>39783</v>
      </c>
      <c r="B170" s="231">
        <v>113.3</v>
      </c>
      <c r="C170" s="230">
        <f t="shared" si="4"/>
        <v>1.1607142857142927E-2</v>
      </c>
      <c r="D170" s="230">
        <f t="shared" si="5"/>
        <v>1.7668410886148678E-2</v>
      </c>
      <c r="E170" s="230"/>
      <c r="F170" s="231"/>
    </row>
    <row r="171" spans="1:6" x14ac:dyDescent="0.2">
      <c r="A171" s="229">
        <v>39814</v>
      </c>
      <c r="B171" s="231">
        <v>113</v>
      </c>
      <c r="C171" s="230">
        <f t="shared" si="4"/>
        <v>1.0733452593917781E-2</v>
      </c>
      <c r="D171" s="230">
        <f t="shared" si="5"/>
        <v>1.6320207497710904E-2</v>
      </c>
      <c r="E171" s="230"/>
      <c r="F171" s="231"/>
    </row>
    <row r="172" spans="1:6" x14ac:dyDescent="0.2">
      <c r="A172" s="229">
        <v>39845</v>
      </c>
      <c r="B172" s="231">
        <v>113.8</v>
      </c>
      <c r="C172" s="230">
        <f t="shared" si="4"/>
        <v>1.426024955436711E-2</v>
      </c>
      <c r="D172" s="230">
        <f t="shared" si="5"/>
        <v>1.6202674956143692E-2</v>
      </c>
      <c r="E172" s="230"/>
      <c r="F172" s="231"/>
    </row>
    <row r="173" spans="1:6" x14ac:dyDescent="0.2">
      <c r="A173" s="229">
        <v>39873</v>
      </c>
      <c r="B173" s="231">
        <v>114</v>
      </c>
      <c r="C173" s="230">
        <f t="shared" si="4"/>
        <v>1.243339253996445E-2</v>
      </c>
      <c r="D173" s="230">
        <f t="shared" si="5"/>
        <v>1.2967230595850143E-2</v>
      </c>
      <c r="E173" s="230"/>
      <c r="F173" s="231"/>
    </row>
    <row r="174" spans="1:6" x14ac:dyDescent="0.2">
      <c r="A174" s="229">
        <v>39904</v>
      </c>
      <c r="B174" s="231">
        <v>113.9</v>
      </c>
      <c r="C174" s="230">
        <f t="shared" si="4"/>
        <v>3.5242290748900285E-3</v>
      </c>
      <c r="D174" s="230">
        <f t="shared" si="5"/>
        <v>1.0252106652797632E-2</v>
      </c>
      <c r="E174" s="230"/>
      <c r="F174" s="231"/>
    </row>
    <row r="175" spans="1:6" x14ac:dyDescent="0.2">
      <c r="A175" s="229">
        <v>39934</v>
      </c>
      <c r="B175" s="231">
        <v>114.7</v>
      </c>
      <c r="C175" s="230">
        <f t="shared" si="4"/>
        <v>8.7260034904024231E-4</v>
      </c>
      <c r="D175" s="230">
        <f t="shared" si="5"/>
        <v>1.1530314505327821E-2</v>
      </c>
      <c r="E175" s="230"/>
      <c r="F175" s="231"/>
    </row>
    <row r="176" spans="1:6" x14ac:dyDescent="0.2">
      <c r="A176" s="229">
        <v>39965</v>
      </c>
      <c r="B176" s="231">
        <v>115.1</v>
      </c>
      <c r="C176" s="230">
        <f t="shared" si="4"/>
        <v>-2.5996533795494825E-3</v>
      </c>
      <c r="D176" s="230">
        <f t="shared" si="5"/>
        <v>1.419769353555167E-2</v>
      </c>
      <c r="E176" s="230"/>
      <c r="F176" s="231"/>
    </row>
    <row r="177" spans="1:6" x14ac:dyDescent="0.2">
      <c r="A177" s="229">
        <v>39995</v>
      </c>
      <c r="B177" s="231">
        <v>114.7</v>
      </c>
      <c r="C177" s="230">
        <f t="shared" si="4"/>
        <v>-9.4991364421416202E-3</v>
      </c>
      <c r="D177" s="230">
        <f t="shared" si="5"/>
        <v>1.1981789785341368E-2</v>
      </c>
      <c r="E177" s="230"/>
      <c r="F177" s="231"/>
    </row>
    <row r="178" spans="1:6" x14ac:dyDescent="0.2">
      <c r="A178" s="229">
        <v>40026</v>
      </c>
      <c r="B178" s="231">
        <v>114.7</v>
      </c>
      <c r="C178" s="230">
        <f t="shared" si="4"/>
        <v>-7.7854671280276344E-3</v>
      </c>
      <c r="D178" s="230">
        <f t="shared" si="5"/>
        <v>1.3339851398094904E-2</v>
      </c>
      <c r="E178" s="230"/>
      <c r="F178" s="231"/>
    </row>
    <row r="179" spans="1:6" x14ac:dyDescent="0.2">
      <c r="A179" s="229">
        <v>40057</v>
      </c>
      <c r="B179" s="231">
        <v>114.7</v>
      </c>
      <c r="C179" s="230">
        <f t="shared" si="4"/>
        <v>-8.6430423509075149E-3</v>
      </c>
      <c r="D179" s="230">
        <f t="shared" si="5"/>
        <v>1.2433870124971991E-2</v>
      </c>
      <c r="E179" s="230"/>
      <c r="F179" s="231"/>
    </row>
    <row r="180" spans="1:6" x14ac:dyDescent="0.2">
      <c r="A180" s="229">
        <v>40087</v>
      </c>
      <c r="B180" s="231">
        <v>114.6</v>
      </c>
      <c r="C180" s="230">
        <f t="shared" si="4"/>
        <v>8.7336244541469377E-4</v>
      </c>
      <c r="D180" s="230">
        <f t="shared" si="5"/>
        <v>1.3351725922498892E-2</v>
      </c>
      <c r="E180" s="230"/>
      <c r="F180" s="231"/>
    </row>
    <row r="181" spans="1:6" x14ac:dyDescent="0.2">
      <c r="A181" s="229">
        <v>40118</v>
      </c>
      <c r="B181" s="231">
        <v>115.2</v>
      </c>
      <c r="C181" s="230">
        <f t="shared" si="4"/>
        <v>9.6406660823840085E-3</v>
      </c>
      <c r="D181" s="230">
        <f t="shared" si="5"/>
        <v>1.4638170296181974E-2</v>
      </c>
      <c r="E181" s="230"/>
      <c r="F181" s="231"/>
    </row>
    <row r="182" spans="1:6" x14ac:dyDescent="0.2">
      <c r="A182" s="229">
        <v>40148</v>
      </c>
      <c r="B182" s="231">
        <v>114.8</v>
      </c>
      <c r="C182" s="230">
        <f t="shared" si="4"/>
        <v>1.3239187996469504E-2</v>
      </c>
      <c r="D182" s="230">
        <f t="shared" si="5"/>
        <v>1.2422836565829209E-2</v>
      </c>
      <c r="E182" s="230"/>
      <c r="F182" s="231"/>
    </row>
    <row r="183" spans="1:6" x14ac:dyDescent="0.2">
      <c r="A183" s="229">
        <v>40179</v>
      </c>
      <c r="B183" s="231">
        <v>115.1</v>
      </c>
      <c r="C183" s="230">
        <f t="shared" si="4"/>
        <v>1.8584070796460184E-2</v>
      </c>
      <c r="D183" s="230">
        <f t="shared" si="5"/>
        <v>1.4651168940968518E-2</v>
      </c>
      <c r="E183" s="230"/>
      <c r="F183" s="231"/>
    </row>
    <row r="184" spans="1:6" x14ac:dyDescent="0.2">
      <c r="A184" s="229">
        <v>40210</v>
      </c>
      <c r="B184" s="231">
        <v>115.6</v>
      </c>
      <c r="C184" s="230">
        <f t="shared" si="4"/>
        <v>1.5817223198594021E-2</v>
      </c>
      <c r="D184" s="230">
        <f t="shared" si="5"/>
        <v>1.5038437845104502E-2</v>
      </c>
      <c r="E184" s="230"/>
      <c r="F184" s="231"/>
    </row>
    <row r="185" spans="1:6" x14ac:dyDescent="0.2">
      <c r="A185" s="229">
        <v>40238</v>
      </c>
      <c r="B185" s="231">
        <v>115.6</v>
      </c>
      <c r="C185" s="230">
        <f t="shared" si="4"/>
        <v>1.4035087719298289E-2</v>
      </c>
      <c r="D185" s="230">
        <f t="shared" si="5"/>
        <v>1.3233923639654588E-2</v>
      </c>
      <c r="E185" s="230"/>
      <c r="F185" s="231"/>
    </row>
    <row r="186" spans="1:6" x14ac:dyDescent="0.2">
      <c r="A186" s="229">
        <v>40269</v>
      </c>
      <c r="B186" s="231">
        <v>116</v>
      </c>
      <c r="C186" s="230">
        <f t="shared" si="4"/>
        <v>1.843722563652328E-2</v>
      </c>
      <c r="D186" s="230">
        <f t="shared" si="5"/>
        <v>1.0953229243599427E-2</v>
      </c>
      <c r="E186" s="230"/>
      <c r="F186" s="231"/>
    </row>
    <row r="187" spans="1:6" x14ac:dyDescent="0.2">
      <c r="A187" s="229">
        <v>40299</v>
      </c>
      <c r="B187" s="231">
        <v>116.3</v>
      </c>
      <c r="C187" s="230">
        <f t="shared" si="4"/>
        <v>1.3949433304272008E-2</v>
      </c>
      <c r="D187" s="230">
        <f t="shared" si="5"/>
        <v>7.3897984065960376E-3</v>
      </c>
      <c r="E187" s="230"/>
      <c r="F187" s="231"/>
    </row>
    <row r="188" spans="1:6" x14ac:dyDescent="0.2">
      <c r="A188" s="229">
        <v>40330</v>
      </c>
      <c r="B188" s="231">
        <v>116.2</v>
      </c>
      <c r="C188" s="230">
        <f t="shared" si="4"/>
        <v>9.5569070373588971E-3</v>
      </c>
      <c r="D188" s="230">
        <f t="shared" si="5"/>
        <v>3.4602179519283016E-3</v>
      </c>
      <c r="E188" s="230"/>
      <c r="F188" s="231"/>
    </row>
    <row r="189" spans="1:6" x14ac:dyDescent="0.2">
      <c r="A189" s="229">
        <v>40360</v>
      </c>
      <c r="B189" s="231">
        <v>116.8</v>
      </c>
      <c r="C189" s="230">
        <f t="shared" si="4"/>
        <v>1.8308631211856996E-2</v>
      </c>
      <c r="D189" s="230">
        <f t="shared" si="5"/>
        <v>4.3085076726996352E-3</v>
      </c>
      <c r="E189" s="230"/>
      <c r="F189" s="231"/>
    </row>
    <row r="190" spans="1:6" x14ac:dyDescent="0.2">
      <c r="A190" s="229">
        <v>40391</v>
      </c>
      <c r="B190" s="231">
        <v>116.7</v>
      </c>
      <c r="C190" s="230">
        <f t="shared" si="4"/>
        <v>1.7436791630339954E-2</v>
      </c>
      <c r="D190" s="230">
        <f t="shared" si="5"/>
        <v>4.7465207375718688E-3</v>
      </c>
      <c r="E190" s="230"/>
      <c r="F190" s="231"/>
    </row>
    <row r="191" spans="1:6" x14ac:dyDescent="0.2">
      <c r="A191" s="229">
        <v>40422</v>
      </c>
      <c r="B191" s="231">
        <v>116.9</v>
      </c>
      <c r="C191" s="230">
        <f t="shared" si="4"/>
        <v>1.9180470793374038E-2</v>
      </c>
      <c r="D191" s="230">
        <f t="shared" si="5"/>
        <v>5.1724482998374288E-3</v>
      </c>
      <c r="E191" s="230"/>
      <c r="F191" s="231"/>
    </row>
    <row r="192" spans="1:6" x14ac:dyDescent="0.2">
      <c r="A192" s="229">
        <v>40452</v>
      </c>
      <c r="B192" s="231">
        <v>117.4</v>
      </c>
      <c r="C192" s="230">
        <f t="shared" si="4"/>
        <v>2.443280977312412E-2</v>
      </c>
      <c r="D192" s="230">
        <f t="shared" si="5"/>
        <v>1.2584569760486941E-2</v>
      </c>
      <c r="E192" s="230"/>
      <c r="F192" s="231"/>
    </row>
    <row r="193" spans="1:6" x14ac:dyDescent="0.2">
      <c r="A193" s="229">
        <v>40483</v>
      </c>
      <c r="B193" s="231">
        <v>117.5</v>
      </c>
      <c r="C193" s="230">
        <f t="shared" si="4"/>
        <v>1.9965277777777679E-2</v>
      </c>
      <c r="D193" s="230">
        <f t="shared" si="5"/>
        <v>1.4789841512250934E-2</v>
      </c>
      <c r="E193" s="230"/>
      <c r="F193" s="231"/>
    </row>
    <row r="194" spans="1:6" x14ac:dyDescent="0.2">
      <c r="A194" s="229">
        <v>40513</v>
      </c>
      <c r="B194" s="231">
        <v>117.5</v>
      </c>
      <c r="C194" s="230">
        <f t="shared" si="4"/>
        <v>2.3519163763066286E-2</v>
      </c>
      <c r="D194" s="230">
        <f t="shared" si="5"/>
        <v>1.8366204461889302E-2</v>
      </c>
      <c r="E194" s="230"/>
      <c r="F194" s="231"/>
    </row>
    <row r="195" spans="1:6" x14ac:dyDescent="0.2">
      <c r="A195" s="229">
        <v>40544</v>
      </c>
      <c r="B195" s="231">
        <v>117.8</v>
      </c>
      <c r="C195" s="230">
        <f t="shared" si="4"/>
        <v>2.3457862728062606E-2</v>
      </c>
      <c r="D195" s="230">
        <f t="shared" si="5"/>
        <v>2.1018058658217154E-2</v>
      </c>
      <c r="E195" s="230"/>
      <c r="F195" s="231"/>
    </row>
    <row r="196" spans="1:6" x14ac:dyDescent="0.2">
      <c r="A196" s="229">
        <v>40575</v>
      </c>
      <c r="B196" s="231">
        <v>118.1</v>
      </c>
      <c r="C196" s="230">
        <f t="shared" si="4"/>
        <v>2.1626297577854725E-2</v>
      </c>
      <c r="D196" s="230">
        <f t="shared" si="5"/>
        <v>1.8717619731884572E-2</v>
      </c>
      <c r="E196" s="230"/>
      <c r="F196" s="231"/>
    </row>
    <row r="197" spans="1:6" x14ac:dyDescent="0.2">
      <c r="A197" s="229">
        <v>40603</v>
      </c>
      <c r="B197" s="231">
        <v>119.4</v>
      </c>
      <c r="C197" s="230">
        <f t="shared" si="4"/>
        <v>3.2871972318339271E-2</v>
      </c>
      <c r="D197" s="230">
        <f t="shared" si="5"/>
        <v>2.3410191981998896E-2</v>
      </c>
      <c r="E197" s="230"/>
      <c r="F197" s="231"/>
    </row>
    <row r="198" spans="1:6" x14ac:dyDescent="0.2">
      <c r="A198" s="229">
        <v>40634</v>
      </c>
      <c r="B198" s="231">
        <v>119.8</v>
      </c>
      <c r="C198" s="230">
        <f t="shared" si="4"/>
        <v>3.2758620689655071E-2</v>
      </c>
      <c r="D198" s="230">
        <f t="shared" si="5"/>
        <v>2.5572924958227716E-2</v>
      </c>
      <c r="E198" s="230"/>
      <c r="F198" s="231"/>
    </row>
    <row r="199" spans="1:6" x14ac:dyDescent="0.2">
      <c r="A199" s="229">
        <v>40664</v>
      </c>
      <c r="B199" s="231">
        <v>120.6</v>
      </c>
      <c r="C199" s="230">
        <f t="shared" si="4"/>
        <v>3.6973344797936347E-2</v>
      </c>
      <c r="D199" s="230">
        <f t="shared" si="5"/>
        <v>2.5396769699175037E-2</v>
      </c>
      <c r="E199" s="230"/>
      <c r="F199" s="231"/>
    </row>
    <row r="200" spans="1:6" x14ac:dyDescent="0.2">
      <c r="A200" s="229">
        <v>40695</v>
      </c>
      <c r="B200" s="231">
        <v>119.8</v>
      </c>
      <c r="C200" s="230">
        <f t="shared" si="4"/>
        <v>3.0981067125645412E-2</v>
      </c>
      <c r="D200" s="230">
        <f t="shared" si="5"/>
        <v>2.021275101884612E-2</v>
      </c>
      <c r="E200" s="230"/>
      <c r="F200" s="231"/>
    </row>
    <row r="201" spans="1:6" x14ac:dyDescent="0.2">
      <c r="A201" s="229">
        <v>40725</v>
      </c>
      <c r="B201" s="231">
        <v>120</v>
      </c>
      <c r="C201" s="230">
        <f t="shared" si="4"/>
        <v>2.7397260273972712E-2</v>
      </c>
      <c r="D201" s="230">
        <f t="shared" si="5"/>
        <v>2.2842850989535535E-2</v>
      </c>
      <c r="E201" s="230"/>
      <c r="F201" s="231"/>
    </row>
    <row r="202" spans="1:6" x14ac:dyDescent="0.2">
      <c r="A202" s="229">
        <v>40756</v>
      </c>
      <c r="B202" s="231">
        <v>120.3</v>
      </c>
      <c r="C202" s="230">
        <f t="shared" si="4"/>
        <v>3.0848329048843048E-2</v>
      </c>
      <c r="D202" s="230">
        <f t="shared" si="5"/>
        <v>2.4120606454606897E-2</v>
      </c>
      <c r="E202" s="230"/>
      <c r="F202" s="231"/>
    </row>
    <row r="203" spans="1:6" x14ac:dyDescent="0.2">
      <c r="A203" s="229">
        <v>40787</v>
      </c>
      <c r="B203" s="231">
        <v>120.6</v>
      </c>
      <c r="C203" s="230">
        <f t="shared" si="4"/>
        <v>3.1650983746791983E-2</v>
      </c>
      <c r="D203" s="230">
        <f t="shared" si="5"/>
        <v>2.5396769699175037E-2</v>
      </c>
      <c r="E203" s="230"/>
      <c r="F203" s="231"/>
    </row>
    <row r="204" spans="1:6" x14ac:dyDescent="0.2">
      <c r="A204" s="229">
        <v>40817</v>
      </c>
      <c r="B204" s="231">
        <v>120.8</v>
      </c>
      <c r="C204" s="230">
        <f t="shared" si="4"/>
        <v>2.8960817717206044E-2</v>
      </c>
      <c r="D204" s="230">
        <f t="shared" si="5"/>
        <v>2.6694317526150702E-2</v>
      </c>
      <c r="E204" s="230"/>
      <c r="F204" s="231"/>
    </row>
    <row r="205" spans="1:6" x14ac:dyDescent="0.2">
      <c r="A205" s="229">
        <v>40848</v>
      </c>
      <c r="B205" s="231">
        <v>120.9</v>
      </c>
      <c r="C205" s="230">
        <f t="shared" si="4"/>
        <v>2.8936170212765955E-2</v>
      </c>
      <c r="D205" s="230">
        <f t="shared" si="5"/>
        <v>2.4440904428687293E-2</v>
      </c>
      <c r="E205" s="230"/>
      <c r="F205" s="231"/>
    </row>
    <row r="206" spans="1:6" x14ac:dyDescent="0.2">
      <c r="A206" s="229">
        <v>40878</v>
      </c>
      <c r="B206" s="231">
        <v>120.2</v>
      </c>
      <c r="C206" s="230">
        <f t="shared" si="4"/>
        <v>2.297872340425533E-2</v>
      </c>
      <c r="D206" s="230">
        <f t="shared" si="5"/>
        <v>2.3248907903708593E-2</v>
      </c>
      <c r="E206" s="230"/>
      <c r="F206" s="231"/>
    </row>
    <row r="207" spans="1:6" x14ac:dyDescent="0.2">
      <c r="A207" s="229">
        <v>40909</v>
      </c>
      <c r="B207" s="231">
        <v>120.7</v>
      </c>
      <c r="C207" s="230">
        <f t="shared" si="4"/>
        <v>2.4617996604414216E-2</v>
      </c>
      <c r="D207" s="230">
        <f t="shared" si="5"/>
        <v>2.4037765376581754E-2</v>
      </c>
      <c r="E207" s="230"/>
      <c r="F207" s="231"/>
    </row>
    <row r="208" spans="1:6" x14ac:dyDescent="0.2">
      <c r="A208" s="229">
        <v>40940</v>
      </c>
      <c r="B208" s="231">
        <v>121.2</v>
      </c>
      <c r="C208" s="230">
        <f t="shared" si="4"/>
        <v>2.6248941574936513E-2</v>
      </c>
      <c r="D208" s="230">
        <f t="shared" si="5"/>
        <v>2.3935010913483046E-2</v>
      </c>
      <c r="E208" s="230"/>
      <c r="F208" s="231"/>
    </row>
    <row r="209" spans="1:6" x14ac:dyDescent="0.2">
      <c r="A209" s="229">
        <v>40969</v>
      </c>
      <c r="B209" s="231">
        <v>121.7</v>
      </c>
      <c r="C209" s="230">
        <f t="shared" si="4"/>
        <v>1.9262981574539317E-2</v>
      </c>
      <c r="D209" s="230">
        <f t="shared" si="5"/>
        <v>2.6044914265435759E-2</v>
      </c>
      <c r="E209" s="230"/>
      <c r="F209" s="231"/>
    </row>
    <row r="210" spans="1:6" x14ac:dyDescent="0.2">
      <c r="A210" s="229">
        <v>41000</v>
      </c>
      <c r="B210" s="231">
        <v>122.2</v>
      </c>
      <c r="C210" s="230">
        <f t="shared" si="4"/>
        <v>2.0033388981636202E-2</v>
      </c>
      <c r="D210" s="230">
        <f t="shared" si="5"/>
        <v>2.6376283758577923E-2</v>
      </c>
      <c r="E210" s="230"/>
      <c r="F210" s="231"/>
    </row>
    <row r="211" spans="1:6" x14ac:dyDescent="0.2">
      <c r="A211" s="229">
        <v>41030</v>
      </c>
      <c r="B211" s="231">
        <v>122.1</v>
      </c>
      <c r="C211" s="230">
        <f t="shared" si="4"/>
        <v>1.2437810945273631E-2</v>
      </c>
      <c r="D211" s="230">
        <f t="shared" si="5"/>
        <v>2.4632140436664729E-2</v>
      </c>
      <c r="E211" s="230"/>
      <c r="F211" s="231"/>
    </row>
    <row r="212" spans="1:6" x14ac:dyDescent="0.2">
      <c r="A212" s="229">
        <v>41061</v>
      </c>
      <c r="B212" s="231">
        <v>121.6</v>
      </c>
      <c r="C212" s="230">
        <f t="shared" si="4"/>
        <v>1.5025041736226985E-2</v>
      </c>
      <c r="D212" s="230">
        <f t="shared" si="5"/>
        <v>2.2971945210848776E-2</v>
      </c>
      <c r="E212" s="230"/>
      <c r="F212" s="231"/>
    </row>
    <row r="213" spans="1:6" x14ac:dyDescent="0.2">
      <c r="A213" s="229">
        <v>41091</v>
      </c>
      <c r="B213" s="231">
        <v>121.5</v>
      </c>
      <c r="C213" s="230">
        <f t="shared" si="4"/>
        <v>1.2499999999999956E-2</v>
      </c>
      <c r="D213" s="230">
        <f t="shared" si="5"/>
        <v>1.9921431301155312E-2</v>
      </c>
      <c r="E213" s="230"/>
      <c r="F213" s="231"/>
    </row>
    <row r="214" spans="1:6" x14ac:dyDescent="0.2">
      <c r="A214" s="229">
        <v>41122</v>
      </c>
      <c r="B214" s="231">
        <v>121.8</v>
      </c>
      <c r="C214" s="230">
        <f t="shared" si="4"/>
        <v>1.2468827930174564E-2</v>
      </c>
      <c r="D214" s="230">
        <f t="shared" si="5"/>
        <v>2.1617247057752476E-2</v>
      </c>
      <c r="E214" s="230"/>
      <c r="F214" s="231"/>
    </row>
    <row r="215" spans="1:6" x14ac:dyDescent="0.2">
      <c r="A215" s="229">
        <v>41153</v>
      </c>
      <c r="B215" s="231">
        <v>122</v>
      </c>
      <c r="C215" s="230">
        <f t="shared" si="4"/>
        <v>1.1608623548922115E-2</v>
      </c>
      <c r="D215" s="230">
        <f t="shared" si="5"/>
        <v>2.158065352226779E-2</v>
      </c>
      <c r="E215" s="230"/>
      <c r="F215" s="231"/>
    </row>
    <row r="216" spans="1:6" x14ac:dyDescent="0.2">
      <c r="A216" s="229">
        <v>41183</v>
      </c>
      <c r="B216" s="231">
        <v>122.2</v>
      </c>
      <c r="C216" s="230">
        <f t="shared" si="4"/>
        <v>1.1589403973510048E-2</v>
      </c>
      <c r="D216" s="230">
        <f t="shared" si="5"/>
        <v>2.023813901786875E-2</v>
      </c>
      <c r="E216" s="230"/>
      <c r="F216" s="231"/>
    </row>
    <row r="217" spans="1:6" x14ac:dyDescent="0.2">
      <c r="A217" s="229">
        <v>41214</v>
      </c>
      <c r="B217" s="231">
        <v>121.9</v>
      </c>
      <c r="C217" s="230">
        <f t="shared" si="4"/>
        <v>8.2712985938793171E-3</v>
      </c>
      <c r="D217" s="230">
        <f t="shared" si="5"/>
        <v>1.8551328363297648E-2</v>
      </c>
      <c r="E217" s="230"/>
      <c r="F217" s="231"/>
    </row>
    <row r="218" spans="1:6" x14ac:dyDescent="0.2">
      <c r="A218" s="229">
        <v>41244</v>
      </c>
      <c r="B218" s="231">
        <v>121.2</v>
      </c>
      <c r="C218" s="230">
        <f t="shared" si="4"/>
        <v>8.3194675540765317E-3</v>
      </c>
      <c r="D218" s="230">
        <f t="shared" si="5"/>
        <v>1.5622647296783976E-2</v>
      </c>
      <c r="E218" s="230"/>
      <c r="F218" s="231"/>
    </row>
    <row r="219" spans="1:6" x14ac:dyDescent="0.2">
      <c r="A219" s="229">
        <v>41275</v>
      </c>
      <c r="B219" s="231">
        <v>121.3</v>
      </c>
      <c r="C219" s="230">
        <f t="shared" ref="C219:C282" si="6">B219/B207-1</f>
        <v>4.9710024855011969E-3</v>
      </c>
      <c r="D219" s="230">
        <f t="shared" ref="D219:D282" si="7">(B219/B195)^0.5-1</f>
        <v>1.4746951319502211E-2</v>
      </c>
      <c r="E219" s="230"/>
      <c r="F219" s="231"/>
    </row>
    <row r="220" spans="1:6" x14ac:dyDescent="0.2">
      <c r="A220" s="229">
        <v>41306</v>
      </c>
      <c r="B220" s="231">
        <v>122.7</v>
      </c>
      <c r="C220" s="230">
        <f t="shared" si="6"/>
        <v>1.2376237623762387E-2</v>
      </c>
      <c r="D220" s="230">
        <f t="shared" si="7"/>
        <v>1.9288988627367942E-2</v>
      </c>
      <c r="E220" s="230"/>
      <c r="F220" s="231"/>
    </row>
    <row r="221" spans="1:6" x14ac:dyDescent="0.2">
      <c r="A221" s="229">
        <v>41334</v>
      </c>
      <c r="B221" s="231">
        <v>122.9</v>
      </c>
      <c r="C221" s="230">
        <f t="shared" si="6"/>
        <v>9.8603122432210366E-3</v>
      </c>
      <c r="D221" s="230">
        <f t="shared" si="7"/>
        <v>1.4550754191637649E-2</v>
      </c>
      <c r="E221" s="230"/>
      <c r="F221" s="231"/>
    </row>
    <row r="222" spans="1:6" x14ac:dyDescent="0.2">
      <c r="A222" s="229">
        <v>41365</v>
      </c>
      <c r="B222" s="231">
        <v>122.7</v>
      </c>
      <c r="C222" s="230">
        <f t="shared" si="6"/>
        <v>4.0916530278232166E-3</v>
      </c>
      <c r="D222" s="230">
        <f t="shared" si="7"/>
        <v>1.2031131777152204E-2</v>
      </c>
      <c r="E222" s="230"/>
      <c r="F222" s="231"/>
    </row>
    <row r="223" spans="1:6" x14ac:dyDescent="0.2">
      <c r="A223" s="229">
        <v>41395</v>
      </c>
      <c r="B223" s="231">
        <v>123</v>
      </c>
      <c r="C223" s="230">
        <f t="shared" si="6"/>
        <v>7.3710073710073765E-3</v>
      </c>
      <c r="D223" s="230">
        <f t="shared" si="7"/>
        <v>9.9012315629869452E-3</v>
      </c>
      <c r="E223" s="230"/>
      <c r="F223" s="231"/>
    </row>
    <row r="224" spans="1:6" x14ac:dyDescent="0.2">
      <c r="A224" s="229">
        <v>41426</v>
      </c>
      <c r="B224" s="231">
        <v>123</v>
      </c>
      <c r="C224" s="230">
        <f t="shared" si="6"/>
        <v>1.1513157894736947E-2</v>
      </c>
      <c r="D224" s="230">
        <f t="shared" si="7"/>
        <v>1.3267578336960462E-2</v>
      </c>
      <c r="E224" s="230"/>
      <c r="F224" s="231"/>
    </row>
    <row r="225" spans="1:6" x14ac:dyDescent="0.2">
      <c r="A225" s="229">
        <v>41456</v>
      </c>
      <c r="B225" s="231">
        <v>123.1</v>
      </c>
      <c r="C225" s="230">
        <f t="shared" si="6"/>
        <v>1.3168724279835287E-2</v>
      </c>
      <c r="D225" s="230">
        <f t="shared" si="7"/>
        <v>1.2834306949233154E-2</v>
      </c>
      <c r="E225" s="230"/>
      <c r="F225" s="231"/>
    </row>
    <row r="226" spans="1:6" x14ac:dyDescent="0.2">
      <c r="A226" s="229">
        <v>41487</v>
      </c>
      <c r="B226" s="231">
        <v>123.1</v>
      </c>
      <c r="C226" s="230">
        <f t="shared" si="6"/>
        <v>1.0673234811165777E-2</v>
      </c>
      <c r="D226" s="230">
        <f t="shared" si="7"/>
        <v>1.157063296126748E-2</v>
      </c>
      <c r="E226" s="230"/>
      <c r="F226" s="231"/>
    </row>
    <row r="227" spans="1:6" x14ac:dyDescent="0.2">
      <c r="A227" s="229">
        <v>41518</v>
      </c>
      <c r="B227" s="231">
        <v>123.3</v>
      </c>
      <c r="C227" s="230">
        <f t="shared" si="6"/>
        <v>1.06557377049179E-2</v>
      </c>
      <c r="D227" s="230">
        <f t="shared" si="7"/>
        <v>1.1132068377564863E-2</v>
      </c>
      <c r="E227" s="230"/>
      <c r="F227" s="231"/>
    </row>
    <row r="228" spans="1:6" x14ac:dyDescent="0.2">
      <c r="A228" s="229">
        <v>41548</v>
      </c>
      <c r="B228" s="231">
        <v>123</v>
      </c>
      <c r="C228" s="230">
        <f t="shared" si="6"/>
        <v>6.5466448445170577E-3</v>
      </c>
      <c r="D228" s="230">
        <f t="shared" si="7"/>
        <v>9.0648742919363645E-3</v>
      </c>
      <c r="E228" s="230"/>
      <c r="F228" s="231"/>
    </row>
    <row r="229" spans="1:6" x14ac:dyDescent="0.2">
      <c r="A229" s="229">
        <v>41579</v>
      </c>
      <c r="B229" s="231">
        <v>123</v>
      </c>
      <c r="C229" s="230">
        <f t="shared" si="6"/>
        <v>9.023789991796427E-3</v>
      </c>
      <c r="D229" s="230">
        <f t="shared" si="7"/>
        <v>8.6474741192517079E-3</v>
      </c>
      <c r="E229" s="230"/>
      <c r="F229" s="231"/>
    </row>
    <row r="230" spans="1:6" x14ac:dyDescent="0.2">
      <c r="A230" s="229">
        <v>41609</v>
      </c>
      <c r="B230" s="231">
        <v>122.7</v>
      </c>
      <c r="C230" s="230">
        <f t="shared" si="6"/>
        <v>1.2376237623762387E-2</v>
      </c>
      <c r="D230" s="230">
        <f t="shared" si="7"/>
        <v>1.0345816483243286E-2</v>
      </c>
      <c r="E230" s="230"/>
      <c r="F230" s="231"/>
    </row>
    <row r="231" spans="1:6" x14ac:dyDescent="0.2">
      <c r="A231" s="229">
        <v>41640</v>
      </c>
      <c r="B231" s="231">
        <v>123.1</v>
      </c>
      <c r="C231" s="230">
        <f t="shared" si="6"/>
        <v>1.483924154987637E-2</v>
      </c>
      <c r="D231" s="230">
        <f t="shared" si="7"/>
        <v>9.8930685681553054E-3</v>
      </c>
      <c r="E231" s="230"/>
      <c r="F231" s="231"/>
    </row>
    <row r="232" spans="1:6" x14ac:dyDescent="0.2">
      <c r="A232" s="229">
        <v>41671</v>
      </c>
      <c r="B232" s="231">
        <v>124.1</v>
      </c>
      <c r="C232" s="230">
        <f t="shared" si="6"/>
        <v>1.140994295028519E-2</v>
      </c>
      <c r="D232" s="230">
        <f t="shared" si="7"/>
        <v>1.1892974943137791E-2</v>
      </c>
      <c r="E232" s="230"/>
      <c r="F232" s="231"/>
    </row>
    <row r="233" spans="1:6" x14ac:dyDescent="0.2">
      <c r="A233" s="229">
        <v>41699</v>
      </c>
      <c r="B233" s="231">
        <v>124.8</v>
      </c>
      <c r="C233" s="230">
        <f t="shared" si="6"/>
        <v>1.5459723352318822E-2</v>
      </c>
      <c r="D233" s="230">
        <f t="shared" si="7"/>
        <v>1.2656147611314061E-2</v>
      </c>
      <c r="E233" s="230"/>
      <c r="F233" s="231"/>
    </row>
    <row r="234" spans="1:6" x14ac:dyDescent="0.2">
      <c r="A234" s="229">
        <v>41730</v>
      </c>
      <c r="B234" s="231">
        <v>125.2</v>
      </c>
      <c r="C234" s="230">
        <f t="shared" si="6"/>
        <v>2.0374898125509411E-2</v>
      </c>
      <c r="D234" s="230">
        <f t="shared" si="7"/>
        <v>1.2200532585781465E-2</v>
      </c>
      <c r="E234" s="230"/>
      <c r="F234" s="231"/>
    </row>
    <row r="235" spans="1:6" x14ac:dyDescent="0.2">
      <c r="A235" s="229">
        <v>41760</v>
      </c>
      <c r="B235" s="231">
        <v>125.8</v>
      </c>
      <c r="C235" s="230">
        <f t="shared" si="6"/>
        <v>2.2764227642276369E-2</v>
      </c>
      <c r="D235" s="230">
        <f t="shared" si="7"/>
        <v>1.5038437845104502E-2</v>
      </c>
      <c r="E235" s="230"/>
      <c r="F235" s="231"/>
    </row>
    <row r="236" spans="1:6" x14ac:dyDescent="0.2">
      <c r="A236" s="229">
        <v>41791</v>
      </c>
      <c r="B236" s="231">
        <v>125.9</v>
      </c>
      <c r="C236" s="230">
        <f t="shared" si="6"/>
        <v>2.3577235772357819E-2</v>
      </c>
      <c r="D236" s="230">
        <f t="shared" si="7"/>
        <v>1.7527317621135463E-2</v>
      </c>
      <c r="E236" s="230"/>
      <c r="F236" s="231"/>
    </row>
    <row r="237" spans="1:6" x14ac:dyDescent="0.2">
      <c r="A237" s="229">
        <v>41821</v>
      </c>
      <c r="B237" s="231">
        <v>125.7</v>
      </c>
      <c r="C237" s="230">
        <f t="shared" si="6"/>
        <v>2.1121039805036546E-2</v>
      </c>
      <c r="D237" s="230">
        <f t="shared" si="7"/>
        <v>1.7137110341849615E-2</v>
      </c>
      <c r="E237" s="230"/>
      <c r="F237" s="231"/>
    </row>
    <row r="238" spans="1:6" x14ac:dyDescent="0.2">
      <c r="A238" s="229">
        <v>41852</v>
      </c>
      <c r="B238" s="231">
        <v>125.7</v>
      </c>
      <c r="C238" s="230">
        <f t="shared" si="6"/>
        <v>2.1121039805036546E-2</v>
      </c>
      <c r="D238" s="230">
        <f t="shared" si="7"/>
        <v>1.5883706156121669E-2</v>
      </c>
      <c r="E238" s="230"/>
      <c r="F238" s="231"/>
    </row>
    <row r="239" spans="1:6" x14ac:dyDescent="0.2">
      <c r="A239" s="229">
        <v>41883</v>
      </c>
      <c r="B239" s="231">
        <v>125.8</v>
      </c>
      <c r="C239" s="230">
        <f t="shared" si="6"/>
        <v>2.0275750202757514E-2</v>
      </c>
      <c r="D239" s="230">
        <f t="shared" si="7"/>
        <v>1.5454351994025783E-2</v>
      </c>
      <c r="E239" s="230"/>
      <c r="F239" s="231"/>
    </row>
    <row r="240" spans="1:6" x14ac:dyDescent="0.2">
      <c r="A240" s="229">
        <v>41913</v>
      </c>
      <c r="B240" s="231">
        <v>125.9</v>
      </c>
      <c r="C240" s="230">
        <f t="shared" si="6"/>
        <v>2.3577235772357819E-2</v>
      </c>
      <c r="D240" s="230">
        <f t="shared" si="7"/>
        <v>1.5026222521316024E-2</v>
      </c>
      <c r="E240" s="230"/>
      <c r="F240" s="231"/>
    </row>
    <row r="241" spans="1:6" x14ac:dyDescent="0.2">
      <c r="A241" s="229">
        <v>41944</v>
      </c>
      <c r="B241" s="231">
        <v>125.4</v>
      </c>
      <c r="C241" s="230">
        <f t="shared" si="6"/>
        <v>1.9512195121951237E-2</v>
      </c>
      <c r="D241" s="230">
        <f t="shared" si="7"/>
        <v>1.4254435072781568E-2</v>
      </c>
      <c r="E241" s="230"/>
      <c r="F241" s="231"/>
    </row>
    <row r="242" spans="1:6" x14ac:dyDescent="0.2">
      <c r="A242" s="229">
        <v>41974</v>
      </c>
      <c r="B242" s="231">
        <v>124.5</v>
      </c>
      <c r="C242" s="230">
        <f t="shared" si="6"/>
        <v>1.4669926650366705E-2</v>
      </c>
      <c r="D242" s="230">
        <f t="shared" si="7"/>
        <v>1.3522433285162894E-2</v>
      </c>
      <c r="E242" s="230"/>
      <c r="F242" s="231"/>
    </row>
    <row r="243" spans="1:6" x14ac:dyDescent="0.2">
      <c r="A243" s="229">
        <v>42005</v>
      </c>
      <c r="B243" s="231">
        <v>124.3</v>
      </c>
      <c r="C243" s="230">
        <f t="shared" si="6"/>
        <v>9.7481722177092944E-3</v>
      </c>
      <c r="D243" s="230">
        <f t="shared" si="7"/>
        <v>1.2290506351706254E-2</v>
      </c>
      <c r="E243" s="230"/>
      <c r="F243" s="231"/>
    </row>
    <row r="244" spans="1:6" x14ac:dyDescent="0.2">
      <c r="A244" s="229">
        <v>42036</v>
      </c>
      <c r="B244" s="231">
        <v>125.4</v>
      </c>
      <c r="C244" s="230">
        <f t="shared" si="6"/>
        <v>1.0475423045930743E-2</v>
      </c>
      <c r="D244" s="230">
        <f t="shared" si="7"/>
        <v>1.0942575013808575E-2</v>
      </c>
      <c r="E244" s="230"/>
      <c r="F244" s="231"/>
    </row>
    <row r="245" spans="1:6" x14ac:dyDescent="0.2">
      <c r="A245" s="229">
        <v>42064</v>
      </c>
      <c r="B245" s="231">
        <v>126.3</v>
      </c>
      <c r="C245" s="230">
        <f t="shared" si="6"/>
        <v>1.2019230769230838E-2</v>
      </c>
      <c r="D245" s="230">
        <f t="shared" si="7"/>
        <v>1.3738017489799859E-2</v>
      </c>
      <c r="E245" s="230"/>
      <c r="F245" s="231"/>
    </row>
    <row r="246" spans="1:6" x14ac:dyDescent="0.2">
      <c r="A246" s="229">
        <v>42095</v>
      </c>
      <c r="B246" s="231">
        <v>126.2</v>
      </c>
      <c r="C246" s="230">
        <f t="shared" si="6"/>
        <v>7.9872204472843933E-3</v>
      </c>
      <c r="D246" s="230">
        <f t="shared" si="7"/>
        <v>1.4162145505201229E-2</v>
      </c>
      <c r="E246" s="230"/>
      <c r="F246" s="231"/>
    </row>
    <row r="247" spans="1:6" x14ac:dyDescent="0.2">
      <c r="A247" s="229">
        <v>42125</v>
      </c>
      <c r="B247" s="231">
        <v>126.9</v>
      </c>
      <c r="C247" s="230">
        <f t="shared" si="6"/>
        <v>8.7440381558028246E-3</v>
      </c>
      <c r="D247" s="230">
        <f t="shared" si="7"/>
        <v>1.5729942983454093E-2</v>
      </c>
      <c r="E247" s="230"/>
      <c r="F247" s="231"/>
    </row>
    <row r="248" spans="1:6" x14ac:dyDescent="0.2">
      <c r="A248" s="229">
        <v>42156</v>
      </c>
      <c r="B248" s="231">
        <v>127.2</v>
      </c>
      <c r="C248" s="230">
        <f t="shared" si="6"/>
        <v>1.0325655281969714E-2</v>
      </c>
      <c r="D248" s="230">
        <f t="shared" si="7"/>
        <v>1.6929860641044625E-2</v>
      </c>
      <c r="E248" s="230"/>
      <c r="F248" s="231"/>
    </row>
    <row r="249" spans="1:6" x14ac:dyDescent="0.2">
      <c r="A249" s="229">
        <v>42186</v>
      </c>
      <c r="B249" s="231">
        <v>127.3</v>
      </c>
      <c r="C249" s="230">
        <f t="shared" si="6"/>
        <v>1.2728719172633296E-2</v>
      </c>
      <c r="D249" s="230">
        <f t="shared" si="7"/>
        <v>1.6916222095990641E-2</v>
      </c>
      <c r="E249" s="230"/>
      <c r="F249" s="231"/>
    </row>
    <row r="250" spans="1:6" x14ac:dyDescent="0.2">
      <c r="A250" s="229">
        <v>42217</v>
      </c>
      <c r="B250" s="231">
        <v>127.3</v>
      </c>
      <c r="C250" s="230">
        <f t="shared" si="6"/>
        <v>1.2728719172633296E-2</v>
      </c>
      <c r="D250" s="230">
        <f t="shared" si="7"/>
        <v>1.6916222095990641E-2</v>
      </c>
      <c r="E250" s="230"/>
      <c r="F250" s="231"/>
    </row>
    <row r="251" spans="1:6" x14ac:dyDescent="0.2">
      <c r="A251" s="229">
        <v>42248</v>
      </c>
      <c r="B251" s="231">
        <v>127.1</v>
      </c>
      <c r="C251" s="230">
        <f t="shared" si="6"/>
        <v>1.0333863275039823E-2</v>
      </c>
      <c r="D251" s="230">
        <f t="shared" si="7"/>
        <v>1.5292637769126927E-2</v>
      </c>
      <c r="E251" s="230"/>
      <c r="F251" s="231"/>
    </row>
    <row r="252" spans="1:6" x14ac:dyDescent="0.2">
      <c r="A252" s="229">
        <v>42278</v>
      </c>
      <c r="B252" s="231">
        <v>127.2</v>
      </c>
      <c r="C252" s="230">
        <f t="shared" si="6"/>
        <v>1.0325655281969714E-2</v>
      </c>
      <c r="D252" s="230">
        <f t="shared" si="7"/>
        <v>1.6929860641044625E-2</v>
      </c>
      <c r="E252" s="230"/>
      <c r="F252" s="231"/>
    </row>
    <row r="253" spans="1:6" x14ac:dyDescent="0.2">
      <c r="A253" s="229">
        <v>42309</v>
      </c>
      <c r="B253" s="231">
        <v>127.1</v>
      </c>
      <c r="C253" s="230">
        <f t="shared" si="6"/>
        <v>1.3556618819776656E-2</v>
      </c>
      <c r="D253" s="230">
        <f t="shared" si="7"/>
        <v>1.653004546512693E-2</v>
      </c>
      <c r="E253" s="230"/>
      <c r="F253" s="231"/>
    </row>
    <row r="254" spans="1:6" x14ac:dyDescent="0.2">
      <c r="A254" s="229">
        <v>42339</v>
      </c>
      <c r="B254" s="231">
        <v>126.5</v>
      </c>
      <c r="C254" s="230">
        <f t="shared" si="6"/>
        <v>1.6064257028112428E-2</v>
      </c>
      <c r="D254" s="230">
        <f t="shared" si="7"/>
        <v>1.5366852497546546E-2</v>
      </c>
      <c r="E254" s="230"/>
      <c r="F254" s="231"/>
    </row>
    <row r="255" spans="1:6" x14ac:dyDescent="0.2">
      <c r="A255" s="229">
        <v>42370</v>
      </c>
      <c r="B255" s="231">
        <v>126.8</v>
      </c>
      <c r="C255" s="230">
        <f t="shared" si="6"/>
        <v>2.011263073209979E-2</v>
      </c>
      <c r="D255" s="230">
        <f t="shared" si="7"/>
        <v>1.4917171171094479E-2</v>
      </c>
      <c r="E255" s="230"/>
      <c r="F255" s="231"/>
    </row>
    <row r="256" spans="1:6" x14ac:dyDescent="0.2">
      <c r="A256" s="229">
        <v>42401</v>
      </c>
      <c r="B256" s="231">
        <v>127.1</v>
      </c>
      <c r="C256" s="230">
        <f t="shared" si="6"/>
        <v>1.3556618819776656E-2</v>
      </c>
      <c r="D256" s="230">
        <f t="shared" si="7"/>
        <v>1.2014848301603376E-2</v>
      </c>
      <c r="E256" s="230"/>
      <c r="F256" s="231"/>
    </row>
    <row r="257" spans="1:6" x14ac:dyDescent="0.2">
      <c r="A257" s="229">
        <v>42430</v>
      </c>
      <c r="B257" s="231">
        <v>127.9</v>
      </c>
      <c r="C257" s="230">
        <f t="shared" si="6"/>
        <v>1.2668250197941378E-2</v>
      </c>
      <c r="D257" s="230">
        <f t="shared" si="7"/>
        <v>1.2343688472320924E-2</v>
      </c>
      <c r="E257" s="230"/>
      <c r="F257" s="231"/>
    </row>
    <row r="258" spans="1:6" x14ac:dyDescent="0.2">
      <c r="A258" s="229">
        <v>42461</v>
      </c>
      <c r="B258" s="231">
        <v>128.30000000000001</v>
      </c>
      <c r="C258" s="230">
        <f t="shared" si="6"/>
        <v>1.6640253565768592E-2</v>
      </c>
      <c r="D258" s="230">
        <f t="shared" si="7"/>
        <v>1.2304491438510645E-2</v>
      </c>
      <c r="E258" s="230"/>
      <c r="F258" s="231"/>
    </row>
    <row r="259" spans="1:6" x14ac:dyDescent="0.2">
      <c r="A259" s="229">
        <v>42491</v>
      </c>
      <c r="B259" s="231">
        <v>128.80000000000001</v>
      </c>
      <c r="C259" s="230">
        <f t="shared" si="6"/>
        <v>1.4972419227738509E-2</v>
      </c>
      <c r="D259" s="230">
        <f t="shared" si="7"/>
        <v>1.1853436416832785E-2</v>
      </c>
      <c r="E259" s="230"/>
      <c r="F259" s="231"/>
    </row>
    <row r="260" spans="1:6" x14ac:dyDescent="0.2">
      <c r="A260" s="229">
        <v>42522</v>
      </c>
      <c r="B260" s="231">
        <v>129.1</v>
      </c>
      <c r="C260" s="230">
        <f t="shared" si="6"/>
        <v>1.4937106918238907E-2</v>
      </c>
      <c r="D260" s="230">
        <f t="shared" si="7"/>
        <v>1.2628756068657321E-2</v>
      </c>
      <c r="E260" s="230"/>
      <c r="F260" s="231"/>
    </row>
    <row r="261" spans="1:6" x14ac:dyDescent="0.2">
      <c r="A261" s="229">
        <v>42552</v>
      </c>
      <c r="B261" s="231">
        <v>128.9</v>
      </c>
      <c r="C261" s="230">
        <f t="shared" si="6"/>
        <v>1.256873527101332E-2</v>
      </c>
      <c r="D261" s="230">
        <f t="shared" si="7"/>
        <v>1.2648724062429562E-2</v>
      </c>
      <c r="E261" s="230"/>
      <c r="F261" s="231"/>
    </row>
    <row r="262" spans="1:6" x14ac:dyDescent="0.2">
      <c r="A262" s="229">
        <v>42583</v>
      </c>
      <c r="B262" s="231">
        <v>128.69999999999999</v>
      </c>
      <c r="C262" s="230">
        <f t="shared" si="6"/>
        <v>1.09976433621366E-2</v>
      </c>
      <c r="D262" s="230">
        <f t="shared" si="7"/>
        <v>1.1862811080972202E-2</v>
      </c>
      <c r="E262" s="230"/>
      <c r="F262" s="231"/>
    </row>
    <row r="263" spans="1:6" x14ac:dyDescent="0.2">
      <c r="A263" s="229">
        <v>42614</v>
      </c>
      <c r="B263" s="231">
        <v>128.80000000000001</v>
      </c>
      <c r="C263" s="230">
        <f t="shared" si="6"/>
        <v>1.3375295043273061E-2</v>
      </c>
      <c r="D263" s="230">
        <f t="shared" si="7"/>
        <v>1.1853436416832785E-2</v>
      </c>
      <c r="E263" s="230"/>
      <c r="F263" s="231"/>
    </row>
    <row r="264" spans="1:6" x14ac:dyDescent="0.2">
      <c r="A264" s="229">
        <v>42644</v>
      </c>
      <c r="B264" s="231">
        <v>129.1</v>
      </c>
      <c r="C264" s="230">
        <f t="shared" si="6"/>
        <v>1.4937106918238907E-2</v>
      </c>
      <c r="D264" s="230">
        <f t="shared" si="7"/>
        <v>1.2628756068657321E-2</v>
      </c>
      <c r="E264" s="230"/>
      <c r="F264" s="231"/>
    </row>
    <row r="265" spans="1:6" x14ac:dyDescent="0.2">
      <c r="A265" s="229">
        <v>42675</v>
      </c>
      <c r="B265" s="231">
        <v>128.6</v>
      </c>
      <c r="C265" s="230">
        <f t="shared" si="6"/>
        <v>1.1801730920534936E-2</v>
      </c>
      <c r="D265" s="230">
        <f t="shared" si="7"/>
        <v>1.2678794735929477E-2</v>
      </c>
      <c r="E265" s="230"/>
      <c r="F265" s="231"/>
    </row>
    <row r="266" spans="1:6" x14ac:dyDescent="0.2">
      <c r="A266" s="229">
        <v>42705</v>
      </c>
      <c r="B266" s="231">
        <v>128.4</v>
      </c>
      <c r="C266" s="230">
        <f t="shared" si="6"/>
        <v>1.5019762845849938E-2</v>
      </c>
      <c r="D266" s="230">
        <f t="shared" si="7"/>
        <v>1.5541875653003023E-2</v>
      </c>
      <c r="E266" s="230"/>
      <c r="F266" s="231"/>
    </row>
    <row r="267" spans="1:6" x14ac:dyDescent="0.2">
      <c r="A267" s="229">
        <v>42736</v>
      </c>
      <c r="B267" s="231">
        <v>129.5</v>
      </c>
      <c r="C267" s="230">
        <f t="shared" si="6"/>
        <v>2.1293375394321856E-2</v>
      </c>
      <c r="D267" s="230">
        <f t="shared" si="7"/>
        <v>2.0702832328179488E-2</v>
      </c>
      <c r="E267" s="230"/>
      <c r="F267" s="231"/>
    </row>
    <row r="268" spans="1:6" x14ac:dyDescent="0.2">
      <c r="A268" s="229">
        <v>42767</v>
      </c>
      <c r="B268" s="231">
        <v>129.69999999999999</v>
      </c>
      <c r="C268" s="230">
        <f t="shared" si="6"/>
        <v>2.0456333595594067E-2</v>
      </c>
      <c r="D268" s="230">
        <f t="shared" si="7"/>
        <v>1.7000624941979181E-2</v>
      </c>
      <c r="E268" s="230"/>
      <c r="F268" s="231"/>
    </row>
    <row r="269" spans="1:6" x14ac:dyDescent="0.2">
      <c r="A269" s="229">
        <v>42795</v>
      </c>
      <c r="B269" s="231">
        <v>129.9</v>
      </c>
      <c r="C269" s="230">
        <f t="shared" si="6"/>
        <v>1.5637216575449475E-2</v>
      </c>
      <c r="D269" s="230">
        <f t="shared" si="7"/>
        <v>1.4151646917446081E-2</v>
      </c>
      <c r="E269" s="230"/>
      <c r="F269" s="231"/>
    </row>
    <row r="270" spans="1:6" x14ac:dyDescent="0.2">
      <c r="A270" s="229">
        <v>42826</v>
      </c>
      <c r="B270" s="231">
        <v>130.4</v>
      </c>
      <c r="C270" s="230">
        <f t="shared" si="6"/>
        <v>1.6367887763055311E-2</v>
      </c>
      <c r="D270" s="230">
        <f t="shared" si="7"/>
        <v>1.6504061542076176E-2</v>
      </c>
      <c r="E270" s="230"/>
      <c r="F270" s="231"/>
    </row>
    <row r="271" spans="1:6" x14ac:dyDescent="0.2">
      <c r="A271" s="229">
        <v>42856</v>
      </c>
      <c r="B271" s="231">
        <v>130.5</v>
      </c>
      <c r="C271" s="230">
        <f t="shared" si="6"/>
        <v>1.3198757763975166E-2</v>
      </c>
      <c r="D271" s="230">
        <f t="shared" si="7"/>
        <v>1.4085200723411129E-2</v>
      </c>
      <c r="E271" s="230"/>
      <c r="F271" s="231"/>
    </row>
    <row r="272" spans="1:6" x14ac:dyDescent="0.2">
      <c r="A272" s="229">
        <v>42887</v>
      </c>
      <c r="B272" s="231">
        <v>130.4</v>
      </c>
      <c r="C272" s="230">
        <f t="shared" si="6"/>
        <v>1.0069713400464808E-2</v>
      </c>
      <c r="D272" s="230">
        <f t="shared" si="7"/>
        <v>1.2500485286008445E-2</v>
      </c>
      <c r="E272" s="230"/>
      <c r="F272" s="231"/>
    </row>
    <row r="273" spans="1:6" x14ac:dyDescent="0.2">
      <c r="A273" s="229">
        <v>42917</v>
      </c>
      <c r="B273" s="231">
        <v>130.4</v>
      </c>
      <c r="C273" s="230">
        <f t="shared" si="6"/>
        <v>1.1636927851047307E-2</v>
      </c>
      <c r="D273" s="230">
        <f t="shared" si="7"/>
        <v>1.2102724325741887E-2</v>
      </c>
      <c r="E273" s="230"/>
      <c r="F273" s="231"/>
    </row>
    <row r="274" spans="1:6" x14ac:dyDescent="0.2">
      <c r="A274" s="229">
        <v>42948</v>
      </c>
      <c r="B274" s="231">
        <v>130.5</v>
      </c>
      <c r="C274" s="230">
        <f t="shared" si="6"/>
        <v>1.3986013986014179E-2</v>
      </c>
      <c r="D274" s="230">
        <f t="shared" si="7"/>
        <v>1.2490726151122233E-2</v>
      </c>
      <c r="E274" s="230"/>
      <c r="F274" s="231"/>
    </row>
    <row r="275" spans="1:6" x14ac:dyDescent="0.2">
      <c r="A275" s="229">
        <v>42979</v>
      </c>
      <c r="B275" s="231">
        <v>130.80000000000001</v>
      </c>
      <c r="C275" s="230">
        <f t="shared" si="6"/>
        <v>1.552795031055898E-2</v>
      </c>
      <c r="D275" s="230">
        <f t="shared" si="7"/>
        <v>1.4451051687883743E-2</v>
      </c>
      <c r="E275" s="230"/>
      <c r="F275" s="231"/>
    </row>
    <row r="276" spans="1:6" x14ac:dyDescent="0.2">
      <c r="A276" s="229">
        <v>43009</v>
      </c>
      <c r="B276" s="231">
        <v>130.9</v>
      </c>
      <c r="C276" s="230">
        <f t="shared" si="6"/>
        <v>1.3942680092951187E-2</v>
      </c>
      <c r="D276" s="230">
        <f t="shared" si="7"/>
        <v>1.4439771654515487E-2</v>
      </c>
      <c r="E276" s="230"/>
      <c r="F276" s="231"/>
    </row>
    <row r="277" spans="1:6" x14ac:dyDescent="0.2">
      <c r="A277" s="229">
        <v>43040</v>
      </c>
      <c r="B277" s="231">
        <v>131.30000000000001</v>
      </c>
      <c r="C277" s="230">
        <f t="shared" si="6"/>
        <v>2.0995334370140117E-2</v>
      </c>
      <c r="D277" s="230">
        <f t="shared" si="7"/>
        <v>1.6388137759142829E-2</v>
      </c>
      <c r="E277" s="230"/>
      <c r="F277" s="231"/>
    </row>
    <row r="278" spans="1:6" x14ac:dyDescent="0.2">
      <c r="A278" s="229">
        <v>43070</v>
      </c>
      <c r="B278" s="231">
        <v>130.80000000000001</v>
      </c>
      <c r="C278" s="230">
        <f t="shared" si="6"/>
        <v>1.8691588785046731E-2</v>
      </c>
      <c r="D278" s="230">
        <f t="shared" si="7"/>
        <v>1.6854018461676779E-2</v>
      </c>
      <c r="E278" s="230"/>
      <c r="F278" s="231"/>
    </row>
    <row r="279" spans="1:6" x14ac:dyDescent="0.2">
      <c r="A279" s="229">
        <v>43101</v>
      </c>
      <c r="B279" s="231">
        <v>131.69999999999999</v>
      </c>
      <c r="C279" s="230">
        <f t="shared" si="6"/>
        <v>1.698841698841691E-2</v>
      </c>
      <c r="D279" s="230">
        <f t="shared" si="7"/>
        <v>1.9138623114161257E-2</v>
      </c>
      <c r="E279" s="230"/>
      <c r="F279" s="231"/>
    </row>
    <row r="280" spans="1:6" x14ac:dyDescent="0.2">
      <c r="A280" s="229">
        <v>43132</v>
      </c>
      <c r="B280" s="231">
        <v>132.5</v>
      </c>
      <c r="C280" s="230">
        <f t="shared" si="6"/>
        <v>2.1588280647648617E-2</v>
      </c>
      <c r="D280" s="230">
        <f t="shared" si="7"/>
        <v>2.1022150256264638E-2</v>
      </c>
      <c r="E280" s="230"/>
      <c r="F280" s="231"/>
    </row>
    <row r="281" spans="1:6" x14ac:dyDescent="0.2">
      <c r="A281" s="229">
        <v>43160</v>
      </c>
      <c r="B281" s="231">
        <v>132.9</v>
      </c>
      <c r="C281" s="230">
        <f t="shared" si="6"/>
        <v>2.3094688221708903E-2</v>
      </c>
      <c r="D281" s="230">
        <f t="shared" si="7"/>
        <v>1.9359132709676485E-2</v>
      </c>
      <c r="E281" s="230"/>
      <c r="F281" s="231"/>
    </row>
    <row r="282" spans="1:6" x14ac:dyDescent="0.2">
      <c r="A282" s="229">
        <v>43191</v>
      </c>
      <c r="B282" s="231">
        <v>133.30000000000001</v>
      </c>
      <c r="C282" s="230">
        <f t="shared" si="6"/>
        <v>2.223926380368102E-2</v>
      </c>
      <c r="D282" s="230">
        <f t="shared" si="7"/>
        <v>1.9299348248887904E-2</v>
      </c>
      <c r="E282" s="230"/>
      <c r="F282" s="231"/>
    </row>
    <row r="283" spans="1:6" x14ac:dyDescent="0.2">
      <c r="A283" s="229">
        <v>43221</v>
      </c>
      <c r="B283" s="231">
        <v>133.4</v>
      </c>
      <c r="C283" s="230">
        <f t="shared" ref="C283:C338" si="8">B283/B271-1</f>
        <v>2.2222222222222365E-2</v>
      </c>
      <c r="D283" s="230">
        <f t="shared" ref="D283:D338" si="9">(B283/B259)^0.5-1</f>
        <v>1.7700489198214653E-2</v>
      </c>
      <c r="E283" s="230"/>
      <c r="F283" s="231"/>
    </row>
    <row r="284" spans="1:6" x14ac:dyDescent="0.2">
      <c r="A284" s="229">
        <v>43252</v>
      </c>
      <c r="B284" s="231">
        <v>133.6</v>
      </c>
      <c r="C284" s="230">
        <f t="shared" si="8"/>
        <v>2.4539877300613355E-2</v>
      </c>
      <c r="D284" s="230">
        <f t="shared" si="9"/>
        <v>1.7279067037348383E-2</v>
      </c>
      <c r="E284" s="230"/>
      <c r="F284" s="231"/>
    </row>
    <row r="285" spans="1:6" x14ac:dyDescent="0.2">
      <c r="A285" s="229">
        <v>43282</v>
      </c>
      <c r="B285" s="231">
        <v>134.30000000000001</v>
      </c>
      <c r="C285" s="230">
        <f t="shared" si="8"/>
        <v>2.9907975460122804E-2</v>
      </c>
      <c r="D285" s="230">
        <f t="shared" si="9"/>
        <v>2.0731571111509473E-2</v>
      </c>
      <c r="E285" s="230"/>
      <c r="F285" s="231"/>
    </row>
    <row r="286" spans="1:6" x14ac:dyDescent="0.2">
      <c r="A286" s="229">
        <v>43313</v>
      </c>
      <c r="B286" s="231">
        <v>134.19999999999999</v>
      </c>
      <c r="C286" s="230">
        <f t="shared" si="8"/>
        <v>2.8352490421455823E-2</v>
      </c>
      <c r="D286" s="230">
        <f t="shared" si="9"/>
        <v>2.1143987268711584E-2</v>
      </c>
      <c r="E286" s="230"/>
      <c r="F286" s="231"/>
    </row>
    <row r="287" spans="1:6" x14ac:dyDescent="0.2">
      <c r="A287" s="229">
        <v>43344</v>
      </c>
      <c r="B287" s="231">
        <v>133.69999999999999</v>
      </c>
      <c r="C287" s="230">
        <f t="shared" si="8"/>
        <v>2.2171253822629744E-2</v>
      </c>
      <c r="D287" s="230">
        <f t="shared" si="9"/>
        <v>1.8844187430477222E-2</v>
      </c>
      <c r="E287" s="230"/>
      <c r="F287" s="231"/>
    </row>
    <row r="288" spans="1:6" x14ac:dyDescent="0.2">
      <c r="A288" s="229">
        <v>43374</v>
      </c>
      <c r="B288" s="231">
        <v>134.1</v>
      </c>
      <c r="C288" s="230">
        <f t="shared" si="8"/>
        <v>2.4446142093200729E-2</v>
      </c>
      <c r="D288" s="230">
        <f t="shared" si="9"/>
        <v>1.9180880376424847E-2</v>
      </c>
      <c r="E288" s="230"/>
      <c r="F288" s="231"/>
    </row>
    <row r="289" spans="1:6" x14ac:dyDescent="0.2">
      <c r="A289" s="229">
        <v>43405</v>
      </c>
      <c r="B289" s="231">
        <v>133.5</v>
      </c>
      <c r="C289" s="230">
        <f t="shared" si="8"/>
        <v>1.6755521706016685E-2</v>
      </c>
      <c r="D289" s="230">
        <f t="shared" si="9"/>
        <v>1.8873222661642375E-2</v>
      </c>
      <c r="E289" s="230"/>
      <c r="F289" s="231"/>
    </row>
    <row r="290" spans="1:6" x14ac:dyDescent="0.2">
      <c r="A290" s="229">
        <v>43435</v>
      </c>
      <c r="B290" s="231">
        <v>133.4</v>
      </c>
      <c r="C290" s="230">
        <f t="shared" si="8"/>
        <v>1.9877675840978437E-2</v>
      </c>
      <c r="D290" s="230">
        <f t="shared" si="9"/>
        <v>1.9284459789732811E-2</v>
      </c>
      <c r="E290" s="230"/>
      <c r="F290" s="231"/>
    </row>
    <row r="291" spans="1:6" x14ac:dyDescent="0.2">
      <c r="A291" s="229">
        <v>43466</v>
      </c>
      <c r="B291" s="231">
        <v>133.6</v>
      </c>
      <c r="C291" s="230">
        <f t="shared" si="8"/>
        <v>1.4426727410782103E-2</v>
      </c>
      <c r="D291" s="230">
        <f t="shared" si="9"/>
        <v>1.5706764602969381E-2</v>
      </c>
      <c r="E291" s="230"/>
      <c r="F291" s="231"/>
    </row>
    <row r="292" spans="1:6" x14ac:dyDescent="0.2">
      <c r="A292" s="229">
        <v>43497</v>
      </c>
      <c r="B292" s="231">
        <v>134.5</v>
      </c>
      <c r="C292" s="230">
        <f t="shared" si="8"/>
        <v>1.5094339622641506E-2</v>
      </c>
      <c r="D292" s="230">
        <f t="shared" si="9"/>
        <v>1.8336133656394749E-2</v>
      </c>
      <c r="E292" s="230"/>
      <c r="F292" s="231"/>
    </row>
    <row r="293" spans="1:6" x14ac:dyDescent="0.2">
      <c r="A293" s="229">
        <v>43525</v>
      </c>
      <c r="B293" s="231">
        <v>135.4</v>
      </c>
      <c r="C293" s="230">
        <f t="shared" si="8"/>
        <v>1.8811136192625977E-2</v>
      </c>
      <c r="D293" s="230">
        <f t="shared" si="9"/>
        <v>2.0950665673812097E-2</v>
      </c>
      <c r="E293" s="230"/>
      <c r="F293" s="231"/>
    </row>
    <row r="294" spans="1:6" x14ac:dyDescent="0.2">
      <c r="A294" s="229">
        <v>43556</v>
      </c>
      <c r="B294" s="231">
        <v>136</v>
      </c>
      <c r="C294" s="230">
        <f t="shared" si="8"/>
        <v>2.0255063765941328E-2</v>
      </c>
      <c r="D294" s="230">
        <f t="shared" si="9"/>
        <v>2.1246681892320041E-2</v>
      </c>
      <c r="E294" s="230"/>
      <c r="F294" s="231"/>
    </row>
    <row r="295" spans="1:6" x14ac:dyDescent="0.2">
      <c r="A295" s="229">
        <v>43586</v>
      </c>
      <c r="B295" s="231">
        <v>136.6</v>
      </c>
      <c r="C295" s="230">
        <f t="shared" si="8"/>
        <v>2.398800599700146E-2</v>
      </c>
      <c r="D295" s="230">
        <f t="shared" si="9"/>
        <v>2.3104733162327307E-2</v>
      </c>
      <c r="E295" s="230"/>
      <c r="F295" s="231"/>
    </row>
    <row r="296" spans="1:6" x14ac:dyDescent="0.2">
      <c r="A296" s="229">
        <v>43617</v>
      </c>
      <c r="B296" s="231">
        <v>136.30000000000001</v>
      </c>
      <c r="C296" s="230">
        <f t="shared" si="8"/>
        <v>2.0209580838323582E-2</v>
      </c>
      <c r="D296" s="230">
        <f t="shared" si="9"/>
        <v>2.2372436430582843E-2</v>
      </c>
      <c r="E296" s="230"/>
      <c r="F296" s="231"/>
    </row>
    <row r="297" spans="1:6" x14ac:dyDescent="0.2">
      <c r="A297" s="229">
        <v>43647</v>
      </c>
      <c r="B297" s="231">
        <v>137</v>
      </c>
      <c r="C297" s="230">
        <f t="shared" si="8"/>
        <v>2.010424422933732E-2</v>
      </c>
      <c r="D297" s="230">
        <f t="shared" si="9"/>
        <v>2.4994388732209272E-2</v>
      </c>
      <c r="E297" s="230"/>
      <c r="F297" s="231"/>
    </row>
    <row r="298" spans="1:6" x14ac:dyDescent="0.2">
      <c r="A298" s="229">
        <v>43678</v>
      </c>
      <c r="B298" s="231">
        <v>136.80000000000001</v>
      </c>
      <c r="C298" s="230">
        <f t="shared" si="8"/>
        <v>1.9374068554396606E-2</v>
      </c>
      <c r="D298" s="230">
        <f t="shared" si="9"/>
        <v>2.3853437787345388E-2</v>
      </c>
      <c r="E298" s="230"/>
      <c r="F298" s="231"/>
    </row>
    <row r="299" spans="1:6" x14ac:dyDescent="0.2">
      <c r="A299" s="229">
        <v>43709</v>
      </c>
      <c r="B299" s="231">
        <v>136.19999999999999</v>
      </c>
      <c r="C299" s="230">
        <f t="shared" si="8"/>
        <v>1.8698578908002972E-2</v>
      </c>
      <c r="D299" s="230">
        <f t="shared" si="9"/>
        <v>2.0433439117772512E-2</v>
      </c>
      <c r="E299" s="230"/>
      <c r="F299" s="231"/>
    </row>
    <row r="300" spans="1:6" x14ac:dyDescent="0.2">
      <c r="A300" s="229">
        <v>43739</v>
      </c>
      <c r="B300" s="231">
        <v>136.6</v>
      </c>
      <c r="C300" s="230">
        <f t="shared" si="8"/>
        <v>1.8642803877703118E-2</v>
      </c>
      <c r="D300" s="230">
        <f t="shared" si="9"/>
        <v>2.1540351921309986E-2</v>
      </c>
      <c r="E300" s="230"/>
      <c r="F300" s="231"/>
    </row>
    <row r="301" spans="1:6" x14ac:dyDescent="0.2">
      <c r="A301" s="229">
        <v>43770</v>
      </c>
      <c r="B301" s="231">
        <v>136.4</v>
      </c>
      <c r="C301" s="230">
        <f t="shared" si="8"/>
        <v>2.1722846441947663E-2</v>
      </c>
      <c r="D301" s="230">
        <f t="shared" si="9"/>
        <v>1.9236157999233505E-2</v>
      </c>
      <c r="E301" s="230"/>
      <c r="F301" s="231"/>
    </row>
    <row r="302" spans="1:6" x14ac:dyDescent="0.2">
      <c r="A302" s="229">
        <v>43800</v>
      </c>
      <c r="B302" s="231">
        <v>136.4</v>
      </c>
      <c r="C302" s="230">
        <f t="shared" si="8"/>
        <v>2.2488755622188883E-2</v>
      </c>
      <c r="D302" s="230">
        <f t="shared" si="9"/>
        <v>2.1182381192259125E-2</v>
      </c>
      <c r="E302" s="230"/>
      <c r="F302" s="231"/>
    </row>
    <row r="303" spans="1:6" x14ac:dyDescent="0.2">
      <c r="A303" s="229">
        <v>43831</v>
      </c>
      <c r="B303" s="231">
        <v>136.80000000000001</v>
      </c>
      <c r="C303" s="230">
        <f t="shared" si="8"/>
        <v>2.3952095808383422E-2</v>
      </c>
      <c r="D303" s="230">
        <f t="shared" si="9"/>
        <v>1.9178283508979543E-2</v>
      </c>
      <c r="E303" s="230"/>
      <c r="F303" s="231"/>
    </row>
    <row r="304" spans="1:6" x14ac:dyDescent="0.2">
      <c r="A304" s="229">
        <v>43862</v>
      </c>
      <c r="B304" s="231">
        <v>137.4</v>
      </c>
      <c r="C304" s="230">
        <f t="shared" si="8"/>
        <v>2.1561338289962872E-2</v>
      </c>
      <c r="D304" s="230">
        <f t="shared" si="9"/>
        <v>1.8322705273466688E-2</v>
      </c>
      <c r="E304" s="230"/>
      <c r="F304" s="231"/>
    </row>
    <row r="305" spans="1:6" x14ac:dyDescent="0.2">
      <c r="A305" s="229">
        <v>43891</v>
      </c>
      <c r="B305" s="231">
        <v>136.6</v>
      </c>
      <c r="C305" s="230">
        <f t="shared" si="8"/>
        <v>8.8626292466764678E-3</v>
      </c>
      <c r="D305" s="230">
        <f t="shared" si="9"/>
        <v>1.3824679895437564E-2</v>
      </c>
      <c r="E305" s="230"/>
      <c r="F305" s="231"/>
    </row>
    <row r="306" spans="1:6" x14ac:dyDescent="0.2">
      <c r="A306" s="229">
        <v>43922</v>
      </c>
      <c r="B306" s="231">
        <v>135.69999999999999</v>
      </c>
      <c r="C306" s="230">
        <f t="shared" si="8"/>
        <v>-2.2058823529412797E-3</v>
      </c>
      <c r="D306" s="230">
        <f t="shared" si="9"/>
        <v>8.9620910248715546E-3</v>
      </c>
      <c r="E306" s="230"/>
      <c r="F306" s="231"/>
    </row>
    <row r="307" spans="1:6" x14ac:dyDescent="0.2">
      <c r="A307" s="229">
        <v>43952</v>
      </c>
      <c r="B307" s="231">
        <v>136.1</v>
      </c>
      <c r="C307" s="230">
        <f t="shared" si="8"/>
        <v>-3.6603221083455484E-3</v>
      </c>
      <c r="D307" s="230">
        <f t="shared" si="9"/>
        <v>1.0069245180730046E-2</v>
      </c>
      <c r="E307" s="230"/>
      <c r="F307" s="231"/>
    </row>
    <row r="308" spans="1:6" x14ac:dyDescent="0.2">
      <c r="A308" s="229">
        <v>43983</v>
      </c>
      <c r="B308" s="231">
        <v>137.19999999999999</v>
      </c>
      <c r="C308" s="230">
        <f t="shared" si="8"/>
        <v>6.6030814380042546E-3</v>
      </c>
      <c r="D308" s="230">
        <f t="shared" si="9"/>
        <v>1.3383494924024797E-2</v>
      </c>
      <c r="E308" s="230"/>
      <c r="F308" s="231"/>
    </row>
    <row r="309" spans="1:6" x14ac:dyDescent="0.2">
      <c r="A309" s="229">
        <v>44013</v>
      </c>
      <c r="B309" s="231">
        <v>137.19999999999999</v>
      </c>
      <c r="C309" s="230">
        <f t="shared" si="8"/>
        <v>1.4598540145984717E-3</v>
      </c>
      <c r="D309" s="230">
        <f t="shared" si="9"/>
        <v>1.0739060047440852E-2</v>
      </c>
      <c r="E309" s="230"/>
      <c r="F309" s="231"/>
    </row>
    <row r="310" spans="1:6" x14ac:dyDescent="0.2">
      <c r="A310" s="229">
        <v>44044</v>
      </c>
      <c r="B310" s="231">
        <v>137</v>
      </c>
      <c r="C310" s="230">
        <f t="shared" si="8"/>
        <v>1.4619883040933868E-3</v>
      </c>
      <c r="D310" s="230">
        <f t="shared" si="9"/>
        <v>1.0378335832731178E-2</v>
      </c>
      <c r="E310" s="230"/>
      <c r="F310" s="231"/>
    </row>
    <row r="311" spans="1:6" x14ac:dyDescent="0.2">
      <c r="A311" s="229">
        <v>44075</v>
      </c>
      <c r="B311" s="231">
        <v>136.9</v>
      </c>
      <c r="C311" s="230">
        <f t="shared" si="8"/>
        <v>5.1395007342145416E-3</v>
      </c>
      <c r="D311" s="230">
        <f t="shared" si="9"/>
        <v>1.189632917717609E-2</v>
      </c>
      <c r="E311" s="230"/>
      <c r="F311" s="231"/>
    </row>
    <row r="312" spans="1:6" x14ac:dyDescent="0.2">
      <c r="A312" s="229">
        <v>44105</v>
      </c>
      <c r="B312" s="231">
        <v>137.5</v>
      </c>
      <c r="C312" s="230">
        <f t="shared" si="8"/>
        <v>6.5885797950220315E-3</v>
      </c>
      <c r="D312" s="230">
        <f t="shared" si="9"/>
        <v>1.2597754922297089E-2</v>
      </c>
      <c r="E312" s="230"/>
      <c r="F312" s="231"/>
    </row>
    <row r="313" spans="1:6" x14ac:dyDescent="0.2">
      <c r="A313" s="229">
        <v>44136</v>
      </c>
      <c r="B313" s="231">
        <v>137.69999999999999</v>
      </c>
      <c r="C313" s="230">
        <f t="shared" si="8"/>
        <v>9.5307917888560745E-3</v>
      </c>
      <c r="D313" s="230">
        <f t="shared" si="9"/>
        <v>1.5608524066878626E-2</v>
      </c>
      <c r="E313" s="230"/>
      <c r="F313" s="231"/>
    </row>
    <row r="314" spans="1:6" x14ac:dyDescent="0.2">
      <c r="A314" s="229">
        <v>44166</v>
      </c>
      <c r="B314" s="231">
        <v>137.4</v>
      </c>
      <c r="C314" s="230">
        <f t="shared" si="8"/>
        <v>7.3313782991202281E-3</v>
      </c>
      <c r="D314" s="230">
        <f t="shared" si="9"/>
        <v>1.4881770205895428E-2</v>
      </c>
      <c r="E314" s="230"/>
      <c r="F314" s="231"/>
    </row>
    <row r="315" spans="1:6" x14ac:dyDescent="0.2">
      <c r="A315" s="229">
        <v>44197</v>
      </c>
      <c r="B315" s="231">
        <v>138.19999999999999</v>
      </c>
      <c r="C315" s="230">
        <f t="shared" si="8"/>
        <v>1.0233918128654818E-2</v>
      </c>
      <c r="D315" s="230">
        <f t="shared" si="9"/>
        <v>1.706987848650332E-2</v>
      </c>
      <c r="E315" s="230"/>
      <c r="F315" s="231"/>
    </row>
    <row r="316" spans="1:6" x14ac:dyDescent="0.2">
      <c r="A316" s="229">
        <v>44228</v>
      </c>
      <c r="B316" s="231">
        <v>138.9</v>
      </c>
      <c r="C316" s="230">
        <f t="shared" si="8"/>
        <v>1.0917030567685559E-2</v>
      </c>
      <c r="D316" s="230">
        <f t="shared" si="9"/>
        <v>1.6225247987295521E-2</v>
      </c>
      <c r="E316" s="230"/>
      <c r="F316" s="231"/>
    </row>
    <row r="317" spans="1:6" x14ac:dyDescent="0.2">
      <c r="A317" s="229">
        <v>44256</v>
      </c>
      <c r="B317" s="231">
        <v>139.6</v>
      </c>
      <c r="C317" s="230">
        <f t="shared" si="8"/>
        <v>2.196193265007329E-2</v>
      </c>
      <c r="D317" s="230">
        <f t="shared" si="9"/>
        <v>1.5391157319861515E-2</v>
      </c>
      <c r="E317" s="230"/>
      <c r="F317" s="231"/>
    </row>
    <row r="318" spans="1:6" x14ac:dyDescent="0.2">
      <c r="A318" s="229">
        <v>44287</v>
      </c>
      <c r="B318" s="231">
        <v>140.30000000000001</v>
      </c>
      <c r="C318" s="230">
        <f t="shared" si="8"/>
        <v>3.3898305084745894E-2</v>
      </c>
      <c r="D318" s="230">
        <f t="shared" si="9"/>
        <v>1.5685801347455897E-2</v>
      </c>
      <c r="E318" s="230"/>
      <c r="F318" s="231"/>
    </row>
    <row r="319" spans="1:6" x14ac:dyDescent="0.2">
      <c r="A319" s="229">
        <v>44317</v>
      </c>
      <c r="B319" s="231">
        <v>141</v>
      </c>
      <c r="C319" s="230">
        <f t="shared" si="8"/>
        <v>3.6002939015429947E-2</v>
      </c>
      <c r="D319" s="230">
        <f t="shared" si="9"/>
        <v>1.5977772667020718E-2</v>
      </c>
      <c r="E319" s="230"/>
      <c r="F319" s="231"/>
    </row>
    <row r="320" spans="1:6" x14ac:dyDescent="0.2">
      <c r="A320" s="229">
        <v>44348</v>
      </c>
      <c r="B320" s="231">
        <v>141.4</v>
      </c>
      <c r="C320" s="230">
        <f t="shared" si="8"/>
        <v>3.0612244897959329E-2</v>
      </c>
      <c r="D320" s="230">
        <f t="shared" si="9"/>
        <v>1.8536922002351686E-2</v>
      </c>
      <c r="E320" s="230"/>
      <c r="F320" s="231"/>
    </row>
    <row r="321" spans="1:6" x14ac:dyDescent="0.2">
      <c r="A321" s="229">
        <v>44378</v>
      </c>
      <c r="B321" s="231">
        <v>142.30000000000001</v>
      </c>
      <c r="C321" s="230">
        <f t="shared" si="8"/>
        <v>3.7172011661807725E-2</v>
      </c>
      <c r="D321" s="230">
        <f t="shared" si="9"/>
        <v>1.9159522050822719E-2</v>
      </c>
      <c r="E321" s="230"/>
      <c r="F321" s="231"/>
    </row>
    <row r="322" spans="1:6" x14ac:dyDescent="0.2">
      <c r="A322" s="229">
        <v>44409</v>
      </c>
      <c r="B322" s="231">
        <v>142.6</v>
      </c>
      <c r="C322" s="230">
        <f t="shared" si="8"/>
        <v>4.0875912408758985E-2</v>
      </c>
      <c r="D322" s="230">
        <f t="shared" si="9"/>
        <v>2.0978775890426293E-2</v>
      </c>
      <c r="E322" s="230"/>
      <c r="F322" s="231"/>
    </row>
    <row r="323" spans="1:6" x14ac:dyDescent="0.2">
      <c r="A323" s="229">
        <v>44440</v>
      </c>
      <c r="B323" s="231">
        <v>142.9</v>
      </c>
      <c r="C323" s="230">
        <f t="shared" si="8"/>
        <v>4.3827611395178989E-2</v>
      </c>
      <c r="D323" s="230">
        <f t="shared" si="9"/>
        <v>2.4300914853802924E-2</v>
      </c>
      <c r="E323" s="230"/>
      <c r="F323" s="231"/>
    </row>
    <row r="324" spans="1:6" x14ac:dyDescent="0.2">
      <c r="A324" s="229">
        <v>44470</v>
      </c>
      <c r="B324" s="231">
        <v>143.9</v>
      </c>
      <c r="C324" s="230">
        <f t="shared" si="8"/>
        <v>4.6545454545454668E-2</v>
      </c>
      <c r="D324" s="230">
        <f t="shared" si="9"/>
        <v>2.6372594520062576E-2</v>
      </c>
      <c r="E324" s="230"/>
      <c r="F324" s="231"/>
    </row>
    <row r="325" spans="1:6" x14ac:dyDescent="0.2">
      <c r="A325" s="229">
        <v>44501</v>
      </c>
      <c r="B325" s="231">
        <v>144.19999999999999</v>
      </c>
      <c r="C325" s="230">
        <f t="shared" si="8"/>
        <v>4.7204066811910028E-2</v>
      </c>
      <c r="D325" s="230">
        <f t="shared" si="9"/>
        <v>2.8194899196226197E-2</v>
      </c>
      <c r="E325" s="230"/>
      <c r="F325" s="231"/>
    </row>
    <row r="326" spans="1:6" x14ac:dyDescent="0.2">
      <c r="A326" s="229">
        <v>44531</v>
      </c>
      <c r="B326" s="231">
        <v>144</v>
      </c>
      <c r="C326" s="230">
        <f t="shared" si="8"/>
        <v>4.8034934497816595E-2</v>
      </c>
      <c r="D326" s="230">
        <f t="shared" si="9"/>
        <v>2.7481617876112585E-2</v>
      </c>
      <c r="E326" s="230"/>
      <c r="F326" s="231"/>
    </row>
    <row r="327" spans="1:6" x14ac:dyDescent="0.2">
      <c r="A327" s="229">
        <v>44562</v>
      </c>
      <c r="B327" s="231">
        <v>145.30000000000001</v>
      </c>
      <c r="C327" s="230">
        <f t="shared" si="8"/>
        <v>5.137481910274988E-2</v>
      </c>
      <c r="D327" s="230">
        <f t="shared" si="9"/>
        <v>3.0599099031226817E-2</v>
      </c>
      <c r="E327" s="230"/>
      <c r="F327" s="231"/>
    </row>
    <row r="328" spans="1:6" x14ac:dyDescent="0.2">
      <c r="A328" s="229">
        <v>44593</v>
      </c>
      <c r="B328" s="231">
        <v>146.80000000000001</v>
      </c>
      <c r="C328" s="230">
        <f t="shared" si="8"/>
        <v>5.6875449964002955E-2</v>
      </c>
      <c r="D328" s="230">
        <f t="shared" si="9"/>
        <v>3.3640842632244539E-2</v>
      </c>
      <c r="E328" s="230"/>
      <c r="F328" s="231"/>
    </row>
    <row r="329" spans="1:6" x14ac:dyDescent="0.2">
      <c r="A329" s="229">
        <v>44621</v>
      </c>
      <c r="B329" s="231">
        <v>148.9</v>
      </c>
      <c r="C329" s="230">
        <f t="shared" si="8"/>
        <v>6.6618911174785245E-2</v>
      </c>
      <c r="D329" s="230">
        <f t="shared" si="9"/>
        <v>4.4051686395506051E-2</v>
      </c>
      <c r="E329" s="230"/>
      <c r="F329" s="231"/>
    </row>
    <row r="330" spans="1:6" x14ac:dyDescent="0.2">
      <c r="A330" s="229">
        <v>44652</v>
      </c>
      <c r="B330" s="231">
        <v>149.80000000000001</v>
      </c>
      <c r="C330" s="230">
        <f t="shared" si="8"/>
        <v>6.7712045616536098E-2</v>
      </c>
      <c r="D330" s="230">
        <f t="shared" si="9"/>
        <v>5.0669155482116368E-2</v>
      </c>
      <c r="E330" s="230"/>
      <c r="F330" s="231"/>
    </row>
    <row r="331" spans="1:6" x14ac:dyDescent="0.2">
      <c r="A331" s="229">
        <v>44682</v>
      </c>
      <c r="B331" s="231">
        <v>151.9</v>
      </c>
      <c r="C331" s="230">
        <f t="shared" si="8"/>
        <v>7.7304964539007148E-2</v>
      </c>
      <c r="D331" s="230">
        <f t="shared" si="9"/>
        <v>5.6452133074814226E-2</v>
      </c>
      <c r="E331" s="230"/>
      <c r="F331" s="231"/>
    </row>
    <row r="332" spans="1:6" x14ac:dyDescent="0.2">
      <c r="A332" s="229">
        <v>44713</v>
      </c>
      <c r="B332" s="231">
        <v>152.9</v>
      </c>
      <c r="C332" s="230">
        <f t="shared" si="8"/>
        <v>8.1329561527581307E-2</v>
      </c>
      <c r="D332" s="230">
        <f t="shared" si="9"/>
        <v>5.5666371009547078E-2</v>
      </c>
      <c r="E332" s="230"/>
      <c r="F332" s="231"/>
    </row>
    <row r="333" spans="1:6" x14ac:dyDescent="0.2">
      <c r="A333" s="229">
        <v>44743</v>
      </c>
      <c r="B333" s="231">
        <v>153.1</v>
      </c>
      <c r="C333" s="230">
        <f t="shared" si="8"/>
        <v>7.5895994378074372E-2</v>
      </c>
      <c r="D333" s="230">
        <f t="shared" si="9"/>
        <v>5.6356574660274772E-2</v>
      </c>
      <c r="E333" s="230"/>
      <c r="F333" s="231"/>
    </row>
    <row r="334" spans="1:6" x14ac:dyDescent="0.2">
      <c r="A334" s="229">
        <v>44774</v>
      </c>
      <c r="B334" s="231">
        <v>152.6</v>
      </c>
      <c r="C334" s="230">
        <f t="shared" si="8"/>
        <v>7.0126227208976211E-2</v>
      </c>
      <c r="D334" s="230">
        <f t="shared" si="9"/>
        <v>5.5399740922218665E-2</v>
      </c>
      <c r="E334" s="230"/>
      <c r="F334" s="231"/>
    </row>
    <row r="335" spans="1:6" x14ac:dyDescent="0.2">
      <c r="A335" s="229">
        <v>44805</v>
      </c>
      <c r="B335" s="231">
        <v>152.69999999999999</v>
      </c>
      <c r="C335" s="230">
        <f t="shared" si="8"/>
        <v>6.8579426172148183E-2</v>
      </c>
      <c r="D335" s="230">
        <f t="shared" si="9"/>
        <v>5.6131009869184956E-2</v>
      </c>
      <c r="E335" s="230"/>
      <c r="F335" s="231"/>
    </row>
    <row r="336" spans="1:6" x14ac:dyDescent="0.2">
      <c r="A336" s="229">
        <v>44835</v>
      </c>
      <c r="B336" s="231">
        <v>153.80000000000001</v>
      </c>
      <c r="C336" s="230">
        <f t="shared" si="8"/>
        <v>6.8797776233495478E-2</v>
      </c>
      <c r="D336" s="230">
        <f t="shared" si="9"/>
        <v>5.7613093028568096E-2</v>
      </c>
      <c r="E336" s="230"/>
      <c r="F336" s="231"/>
    </row>
    <row r="337" spans="1:10" x14ac:dyDescent="0.2">
      <c r="A337" s="229">
        <v>44866</v>
      </c>
      <c r="B337" s="231">
        <v>154</v>
      </c>
      <c r="C337" s="230">
        <f t="shared" si="8"/>
        <v>6.7961165048543881E-2</v>
      </c>
      <c r="D337" s="230">
        <f t="shared" si="9"/>
        <v>5.7531689944098297E-2</v>
      </c>
      <c r="E337" s="230"/>
      <c r="F337" s="231"/>
    </row>
    <row r="338" spans="1:10" x14ac:dyDescent="0.2">
      <c r="A338" s="229">
        <v>44896</v>
      </c>
      <c r="B338" s="231">
        <v>153.1</v>
      </c>
      <c r="C338" s="230">
        <f t="shared" si="8"/>
        <v>6.3194444444444331E-2</v>
      </c>
      <c r="D338" s="230">
        <f t="shared" si="9"/>
        <v>5.5587476214915998E-2</v>
      </c>
      <c r="E338" s="230"/>
      <c r="F338" s="231"/>
      <c r="G338" s="232"/>
      <c r="H338" s="233"/>
      <c r="I338" s="233"/>
      <c r="J338" s="233"/>
    </row>
    <row r="339" spans="1:10" x14ac:dyDescent="0.2">
      <c r="A339" s="229">
        <v>44927</v>
      </c>
      <c r="B339" s="231">
        <v>153.9</v>
      </c>
      <c r="C339" s="230">
        <f t="shared" ref="C339:C351" si="10">B339/B327-1</f>
        <v>5.9187887130075723E-2</v>
      </c>
      <c r="D339" s="230">
        <f t="shared" ref="D339:D351" si="11">(B339/B315)^0.5-1</f>
        <v>5.5274122314769469E-2</v>
      </c>
      <c r="F339" s="231"/>
      <c r="G339" s="232"/>
      <c r="H339" s="234"/>
      <c r="I339" s="234"/>
      <c r="J339" s="233"/>
    </row>
    <row r="340" spans="1:10" x14ac:dyDescent="0.2">
      <c r="A340" s="229">
        <v>44958</v>
      </c>
      <c r="B340" s="231">
        <v>154.5</v>
      </c>
      <c r="C340" s="230">
        <f t="shared" si="10"/>
        <v>5.2452316076294192E-2</v>
      </c>
      <c r="D340" s="230">
        <f t="shared" si="11"/>
        <v>5.4661564255942041E-2</v>
      </c>
      <c r="F340" s="231"/>
      <c r="G340" s="232"/>
      <c r="H340" s="234"/>
      <c r="I340" s="234"/>
      <c r="J340" s="233"/>
    </row>
    <row r="341" spans="1:10" x14ac:dyDescent="0.2">
      <c r="A341" s="229">
        <v>44986</v>
      </c>
      <c r="B341" s="231">
        <v>155.30000000000001</v>
      </c>
      <c r="C341" s="230">
        <f t="shared" si="10"/>
        <v>4.2981867024848963E-2</v>
      </c>
      <c r="D341" s="230">
        <f t="shared" si="11"/>
        <v>5.4734176644091193E-2</v>
      </c>
      <c r="F341" s="231"/>
      <c r="G341" s="232"/>
      <c r="H341" s="234"/>
      <c r="I341" s="234"/>
      <c r="J341" s="233"/>
    </row>
    <row r="342" spans="1:10" x14ac:dyDescent="0.2">
      <c r="A342" s="229">
        <v>45017</v>
      </c>
      <c r="B342" s="231">
        <v>156.4</v>
      </c>
      <c r="C342" s="230">
        <f t="shared" si="10"/>
        <v>4.4058744993324295E-2</v>
      </c>
      <c r="D342" s="230">
        <f t="shared" si="11"/>
        <v>5.5819159875712732E-2</v>
      </c>
      <c r="F342" s="231"/>
      <c r="G342" s="232"/>
      <c r="H342" s="234"/>
      <c r="I342" s="234"/>
      <c r="J342" s="233"/>
    </row>
    <row r="343" spans="1:10" x14ac:dyDescent="0.2">
      <c r="A343" s="229">
        <v>45047</v>
      </c>
      <c r="B343" s="231">
        <v>157</v>
      </c>
      <c r="C343" s="230">
        <f t="shared" si="10"/>
        <v>3.3574720210664877E-2</v>
      </c>
      <c r="D343" s="230">
        <f t="shared" si="11"/>
        <v>5.5213332603869514E-2</v>
      </c>
      <c r="F343" s="231"/>
      <c r="G343" s="232"/>
      <c r="H343" s="234"/>
      <c r="I343" s="234"/>
      <c r="J343" s="233"/>
    </row>
    <row r="344" spans="1:10" x14ac:dyDescent="0.2">
      <c r="A344" s="229">
        <v>45078</v>
      </c>
      <c r="B344" s="231">
        <v>157.19999999999999</v>
      </c>
      <c r="C344" s="230">
        <f t="shared" si="10"/>
        <v>2.8122956180510084E-2</v>
      </c>
      <c r="D344" s="230">
        <f t="shared" si="11"/>
        <v>5.4390698651648695E-2</v>
      </c>
      <c r="F344" s="231"/>
      <c r="G344" s="232"/>
      <c r="H344" s="234"/>
      <c r="I344" s="234"/>
      <c r="J344" s="233"/>
    </row>
    <row r="345" spans="1:10" x14ac:dyDescent="0.2">
      <c r="A345" s="229">
        <v>45108</v>
      </c>
      <c r="B345" s="231">
        <v>158.1</v>
      </c>
      <c r="C345" s="230">
        <f t="shared" si="10"/>
        <v>3.2658393207054104E-2</v>
      </c>
      <c r="D345" s="230">
        <f t="shared" si="11"/>
        <v>5.4055515052394254E-2</v>
      </c>
      <c r="F345" s="231"/>
      <c r="G345" s="232"/>
      <c r="H345" s="234"/>
      <c r="I345" s="234"/>
      <c r="J345" s="233"/>
    </row>
    <row r="346" spans="1:10" x14ac:dyDescent="0.2">
      <c r="A346" s="229">
        <v>45139</v>
      </c>
      <c r="B346" s="231">
        <v>158.69999999999999</v>
      </c>
      <c r="C346" s="230">
        <f t="shared" si="10"/>
        <v>3.997378768020976E-2</v>
      </c>
      <c r="D346" s="230">
        <f t="shared" si="11"/>
        <v>5.4942285533408519E-2</v>
      </c>
      <c r="F346" s="231"/>
      <c r="G346" s="232"/>
      <c r="H346" s="234"/>
      <c r="I346" s="234"/>
      <c r="J346" s="233"/>
    </row>
    <row r="347" spans="1:10" x14ac:dyDescent="0.2">
      <c r="A347" s="229">
        <v>45170</v>
      </c>
      <c r="B347" s="231">
        <v>158.5</v>
      </c>
      <c r="C347" s="230">
        <f t="shared" si="10"/>
        <v>3.7982973149967236E-2</v>
      </c>
      <c r="D347" s="230">
        <f t="shared" si="11"/>
        <v>5.3170095390603356E-2</v>
      </c>
      <c r="F347" s="231"/>
      <c r="G347" s="232"/>
      <c r="H347" s="234"/>
      <c r="I347" s="234"/>
      <c r="J347" s="233"/>
    </row>
    <row r="348" spans="1:10" x14ac:dyDescent="0.2">
      <c r="A348" s="229">
        <v>45200</v>
      </c>
      <c r="B348" s="231">
        <v>158.6</v>
      </c>
      <c r="C348" s="230">
        <f t="shared" si="10"/>
        <v>3.1209362808842567E-2</v>
      </c>
      <c r="D348" s="230">
        <f t="shared" si="11"/>
        <v>4.9835355568315309E-2</v>
      </c>
      <c r="F348" s="231"/>
      <c r="G348" s="232"/>
      <c r="H348" s="234"/>
      <c r="I348" s="234"/>
      <c r="J348" s="233"/>
    </row>
    <row r="349" spans="1:10" x14ac:dyDescent="0.2">
      <c r="A349" s="229">
        <v>45231</v>
      </c>
      <c r="B349" s="231">
        <v>158.80000000000001</v>
      </c>
      <c r="C349" s="230">
        <f t="shared" si="10"/>
        <v>3.1168831168831179E-2</v>
      </c>
      <c r="D349" s="230">
        <f t="shared" si="11"/>
        <v>4.9403767049085001E-2</v>
      </c>
      <c r="F349" s="231"/>
      <c r="G349" s="232"/>
      <c r="H349" s="234"/>
      <c r="I349" s="234"/>
      <c r="J349" s="233"/>
    </row>
    <row r="350" spans="1:10" x14ac:dyDescent="0.2">
      <c r="A350" s="229">
        <v>45261</v>
      </c>
      <c r="B350" s="231">
        <v>158.30000000000001</v>
      </c>
      <c r="C350" s="230">
        <f t="shared" si="10"/>
        <v>3.3964728935336419E-2</v>
      </c>
      <c r="D350" s="230">
        <f t="shared" si="11"/>
        <v>4.847773250344023E-2</v>
      </c>
      <c r="F350" s="231"/>
      <c r="G350" s="232"/>
      <c r="H350" s="233"/>
      <c r="I350" s="233"/>
      <c r="J350" s="233"/>
    </row>
    <row r="351" spans="1:10" x14ac:dyDescent="0.2">
      <c r="A351" s="229">
        <v>45292</v>
      </c>
      <c r="B351" s="231">
        <v>158.30000000000001</v>
      </c>
      <c r="C351" s="230">
        <f t="shared" si="10"/>
        <v>2.8589993502274202E-2</v>
      </c>
      <c r="D351" s="230">
        <f t="shared" si="11"/>
        <v>4.3776825734702873E-2</v>
      </c>
      <c r="F351" s="231"/>
      <c r="G351" s="232"/>
      <c r="H351" s="234"/>
      <c r="I351" s="234"/>
      <c r="J351" s="233"/>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7030A0"/>
    <pageSetUpPr fitToPage="1"/>
  </sheetPr>
  <dimension ref="A1:AE25"/>
  <sheetViews>
    <sheetView showGridLines="0" zoomScale="90" zoomScaleNormal="90" workbookViewId="0">
      <selection sqref="A1:J2"/>
    </sheetView>
  </sheetViews>
  <sheetFormatPr baseColWidth="10" defaultColWidth="11.5" defaultRowHeight="12" customHeight="1" x14ac:dyDescent="0.15"/>
  <cols>
    <col min="2" max="2" width="11.33203125" customWidth="1"/>
    <col min="5" max="5" width="11.5" customWidth="1"/>
  </cols>
  <sheetData>
    <row r="1" spans="1:11" ht="12" customHeight="1" x14ac:dyDescent="0.15">
      <c r="A1" s="282" t="s">
        <v>160</v>
      </c>
      <c r="B1" s="282"/>
      <c r="C1" s="282"/>
      <c r="D1" s="282"/>
      <c r="E1" s="282"/>
      <c r="F1" s="282"/>
      <c r="G1" s="282"/>
      <c r="H1" s="282"/>
      <c r="I1" s="282"/>
      <c r="J1" s="282"/>
      <c r="K1" s="35"/>
    </row>
    <row r="2" spans="1:11" ht="12" customHeight="1" x14ac:dyDescent="0.15">
      <c r="A2" s="282"/>
      <c r="B2" s="282"/>
      <c r="C2" s="282"/>
      <c r="D2" s="282"/>
      <c r="E2" s="282"/>
      <c r="F2" s="282"/>
      <c r="G2" s="282"/>
      <c r="H2" s="282"/>
      <c r="I2" s="282"/>
      <c r="J2" s="282"/>
      <c r="K2" s="35"/>
    </row>
    <row r="4" spans="1:11" s="42" customFormat="1" ht="205.25" customHeight="1" x14ac:dyDescent="0.15">
      <c r="A4" s="281" t="s">
        <v>201</v>
      </c>
      <c r="B4" s="281"/>
      <c r="C4" s="281"/>
      <c r="D4" s="281"/>
      <c r="E4" s="281"/>
      <c r="F4" s="281"/>
      <c r="G4" s="281"/>
      <c r="H4" s="281"/>
      <c r="I4" s="281"/>
      <c r="J4" s="281"/>
    </row>
    <row r="5" spans="1:11" s="42" customFormat="1" ht="23" customHeight="1" x14ac:dyDescent="0.15">
      <c r="A5" s="283" t="s">
        <v>5</v>
      </c>
      <c r="B5" s="283"/>
      <c r="C5" s="283"/>
      <c r="D5" s="283"/>
      <c r="E5" s="283"/>
      <c r="F5" s="283"/>
      <c r="G5" s="283"/>
      <c r="H5" s="283"/>
      <c r="I5" s="283"/>
      <c r="J5" s="283"/>
    </row>
    <row r="6" spans="1:11" s="42" customFormat="1" ht="15" customHeight="1" x14ac:dyDescent="0.15">
      <c r="A6" s="37"/>
      <c r="B6" s="284" t="s">
        <v>198</v>
      </c>
      <c r="C6" s="284"/>
      <c r="D6" s="284"/>
      <c r="E6" s="284"/>
      <c r="F6" s="284"/>
      <c r="G6" s="284"/>
      <c r="H6" s="284"/>
      <c r="I6" s="284"/>
      <c r="J6" s="284"/>
    </row>
    <row r="7" spans="1:11" s="42" customFormat="1" ht="21.5" customHeight="1" x14ac:dyDescent="0.15">
      <c r="A7" s="37"/>
      <c r="B7" s="283" t="s">
        <v>183</v>
      </c>
      <c r="C7" s="283"/>
      <c r="D7" s="283"/>
      <c r="E7" s="283"/>
      <c r="F7" s="283"/>
      <c r="G7" s="283"/>
      <c r="H7" s="283"/>
      <c r="I7" s="283"/>
      <c r="J7" s="283"/>
    </row>
    <row r="8" spans="1:11" s="42" customFormat="1" ht="15.5" customHeight="1" x14ac:dyDescent="0.15">
      <c r="A8" s="37"/>
      <c r="B8" s="237"/>
      <c r="C8" s="284" t="s">
        <v>6</v>
      </c>
      <c r="D8" s="284"/>
      <c r="E8" s="284"/>
      <c r="F8" s="284"/>
      <c r="G8" s="284"/>
      <c r="H8" s="284"/>
      <c r="I8" s="284"/>
      <c r="J8" s="284"/>
    </row>
    <row r="9" spans="1:11" s="42" customFormat="1" ht="15" customHeight="1" x14ac:dyDescent="0.15">
      <c r="A9" s="37"/>
      <c r="B9" s="237"/>
      <c r="C9" s="284" t="s">
        <v>7</v>
      </c>
      <c r="D9" s="284"/>
      <c r="E9" s="284"/>
      <c r="F9" s="284"/>
      <c r="G9" s="284"/>
      <c r="H9" s="284"/>
      <c r="I9" s="284"/>
      <c r="J9" s="284"/>
    </row>
    <row r="10" spans="1:11" s="42" customFormat="1" ht="15.5" customHeight="1" x14ac:dyDescent="0.15">
      <c r="A10" s="37"/>
      <c r="B10" s="237"/>
      <c r="C10" s="284" t="s">
        <v>8</v>
      </c>
      <c r="D10" s="284"/>
      <c r="E10" s="284"/>
      <c r="F10" s="284"/>
      <c r="G10" s="284"/>
      <c r="H10" s="284"/>
      <c r="I10" s="284"/>
      <c r="J10" s="284"/>
    </row>
    <row r="11" spans="1:11" s="42" customFormat="1" ht="15.5" customHeight="1" x14ac:dyDescent="0.15">
      <c r="A11" s="37"/>
      <c r="B11" s="237"/>
      <c r="C11" s="284" t="s">
        <v>9</v>
      </c>
      <c r="D11" s="284"/>
      <c r="E11" s="284"/>
      <c r="F11" s="284"/>
      <c r="G11" s="284"/>
      <c r="H11" s="284"/>
      <c r="I11" s="284"/>
      <c r="J11" s="284"/>
    </row>
    <row r="12" spans="1:11" s="42" customFormat="1" ht="15.5" customHeight="1" x14ac:dyDescent="0.15">
      <c r="A12" s="37"/>
      <c r="B12" s="237"/>
      <c r="C12" s="284" t="s">
        <v>10</v>
      </c>
      <c r="D12" s="284"/>
      <c r="E12" s="284"/>
      <c r="F12" s="284"/>
      <c r="G12" s="284"/>
      <c r="H12" s="284"/>
      <c r="I12" s="284"/>
      <c r="J12" s="284"/>
    </row>
    <row r="13" spans="1:11" s="42" customFormat="1" ht="15.5" customHeight="1" x14ac:dyDescent="0.15">
      <c r="A13" s="37"/>
      <c r="B13" s="237"/>
      <c r="C13" s="284" t="s">
        <v>11</v>
      </c>
      <c r="D13" s="284"/>
      <c r="E13" s="284"/>
      <c r="F13" s="284"/>
      <c r="G13" s="284"/>
      <c r="H13" s="284"/>
      <c r="I13" s="284"/>
      <c r="J13" s="284"/>
    </row>
    <row r="14" spans="1:11" s="42" customFormat="1" ht="15" customHeight="1" x14ac:dyDescent="0.15">
      <c r="A14" s="37"/>
      <c r="B14" s="284" t="s">
        <v>12</v>
      </c>
      <c r="C14" s="284"/>
      <c r="D14" s="284"/>
      <c r="E14" s="284"/>
      <c r="F14" s="284"/>
      <c r="G14" s="284"/>
      <c r="H14" s="284"/>
      <c r="I14" s="284"/>
      <c r="J14" s="284"/>
    </row>
    <row r="15" spans="1:11" s="42" customFormat="1" ht="15" customHeight="1" x14ac:dyDescent="0.15">
      <c r="A15" s="37"/>
      <c r="B15" s="287" t="s">
        <v>202</v>
      </c>
      <c r="C15" s="287"/>
      <c r="D15" s="287"/>
      <c r="E15" s="287"/>
      <c r="F15" s="287"/>
      <c r="G15" s="287"/>
      <c r="H15" s="287"/>
      <c r="I15" s="287"/>
      <c r="J15" s="238"/>
    </row>
    <row r="16" spans="1:11" s="42" customFormat="1" ht="15" customHeight="1" x14ac:dyDescent="0.15">
      <c r="A16" s="37"/>
      <c r="B16" s="284" t="s">
        <v>226</v>
      </c>
      <c r="C16" s="284"/>
      <c r="D16" s="284"/>
      <c r="E16" s="284"/>
      <c r="F16" s="284"/>
      <c r="G16" s="284"/>
      <c r="H16" s="284"/>
      <c r="I16" s="284"/>
      <c r="J16" s="284"/>
    </row>
    <row r="17" spans="1:31" s="42" customFormat="1" ht="15" customHeight="1" x14ac:dyDescent="0.15">
      <c r="A17" s="37"/>
      <c r="B17" s="284" t="s">
        <v>13</v>
      </c>
      <c r="C17" s="284"/>
      <c r="D17" s="284"/>
      <c r="E17" s="284"/>
      <c r="F17" s="284"/>
      <c r="G17" s="284"/>
      <c r="H17" s="284"/>
      <c r="I17" s="284"/>
      <c r="J17" s="284"/>
    </row>
    <row r="18" spans="1:31" s="42" customFormat="1" ht="15" customHeight="1" x14ac:dyDescent="0.15">
      <c r="A18" s="37"/>
      <c r="B18" s="37"/>
      <c r="C18" s="37"/>
      <c r="D18" s="37"/>
      <c r="E18" s="37"/>
      <c r="F18" s="37"/>
      <c r="G18" s="37"/>
      <c r="H18" s="37"/>
      <c r="I18" s="37"/>
      <c r="J18" s="37"/>
    </row>
    <row r="19" spans="1:31" ht="20.25" customHeight="1" x14ac:dyDescent="0.15">
      <c r="A19" s="285" t="s">
        <v>162</v>
      </c>
      <c r="B19" s="285"/>
      <c r="C19" s="285"/>
      <c r="D19" s="285"/>
      <c r="E19" s="285"/>
      <c r="F19" s="285"/>
      <c r="G19" s="285"/>
      <c r="H19" s="285"/>
      <c r="I19" s="285"/>
      <c r="J19" s="285"/>
    </row>
    <row r="20" spans="1:31" s="5" customFormat="1" ht="206.25" customHeight="1" x14ac:dyDescent="0.15">
      <c r="A20" s="283" t="s">
        <v>197</v>
      </c>
      <c r="B20" s="283"/>
      <c r="C20" s="283"/>
      <c r="D20" s="283"/>
      <c r="E20" s="283"/>
      <c r="F20" s="283"/>
      <c r="G20" s="283"/>
      <c r="H20" s="283"/>
      <c r="I20" s="283"/>
      <c r="J20" s="283"/>
    </row>
    <row r="21" spans="1:31" ht="15" customHeight="1" x14ac:dyDescent="0.15">
      <c r="A21" s="285" t="s">
        <v>172</v>
      </c>
      <c r="B21" s="285"/>
      <c r="C21" s="285"/>
      <c r="D21" s="285"/>
      <c r="E21" s="285"/>
      <c r="F21" s="285"/>
      <c r="G21" s="285"/>
      <c r="H21" s="285"/>
      <c r="I21" s="285"/>
      <c r="J21" s="285"/>
    </row>
    <row r="22" spans="1:31" ht="90" customHeight="1" x14ac:dyDescent="0.15">
      <c r="A22" s="283" t="s">
        <v>203</v>
      </c>
      <c r="B22" s="283"/>
      <c r="C22" s="283"/>
      <c r="D22" s="283"/>
      <c r="E22" s="283"/>
      <c r="F22" s="283"/>
      <c r="G22" s="283"/>
      <c r="H22" s="283"/>
      <c r="I22" s="283"/>
      <c r="J22" s="283"/>
    </row>
    <row r="23" spans="1:31" ht="21.75" customHeight="1" x14ac:dyDescent="0.15">
      <c r="A23" s="285" t="s">
        <v>14</v>
      </c>
      <c r="B23" s="285"/>
      <c r="C23" s="285"/>
      <c r="D23" s="285"/>
      <c r="E23" s="285"/>
      <c r="F23" s="285"/>
      <c r="G23" s="285"/>
      <c r="H23" s="285"/>
      <c r="I23" s="285"/>
      <c r="J23" s="285"/>
    </row>
    <row r="24" spans="1:31" ht="45" customHeight="1" x14ac:dyDescent="0.15">
      <c r="A24" s="283" t="s">
        <v>15</v>
      </c>
      <c r="B24" s="283"/>
      <c r="C24" s="283"/>
      <c r="D24" s="283"/>
      <c r="E24" s="283"/>
      <c r="F24" s="283"/>
      <c r="G24" s="283"/>
      <c r="H24" s="283"/>
      <c r="I24" s="283"/>
      <c r="J24" s="283"/>
    </row>
    <row r="25" spans="1:31" ht="12" customHeight="1" x14ac:dyDescent="0.2">
      <c r="M25" s="286"/>
      <c r="N25" s="286"/>
      <c r="O25" s="286"/>
      <c r="P25" s="286"/>
      <c r="Q25" s="286"/>
      <c r="R25" s="286"/>
      <c r="S25" s="286"/>
      <c r="T25" s="286"/>
      <c r="U25" s="286"/>
      <c r="V25" s="286"/>
      <c r="W25" s="286"/>
      <c r="X25" s="286"/>
      <c r="Y25" s="286"/>
      <c r="Z25" s="286"/>
      <c r="AA25" s="286"/>
      <c r="AB25" s="286"/>
      <c r="AC25" s="286"/>
      <c r="AD25" s="286"/>
      <c r="AE25" s="286"/>
    </row>
  </sheetData>
  <sheetProtection algorithmName="SHA-512" hashValue="nAcBZcDjlgyJaKC+EQ3NRfcV9IkHif43l3XJqHZxX4VrABHV9+JaTs1Qe8/BfZni74qacXuJDVo8PKth3m1xhQ==" saltValue="50BfUs+O+CISmJ6+I6w7hA==" spinCount="100000" sheet="1" objects="1" scenarios="1"/>
  <mergeCells count="22">
    <mergeCell ref="A21:J21"/>
    <mergeCell ref="A22:J22"/>
    <mergeCell ref="M25:AE25"/>
    <mergeCell ref="C13:J13"/>
    <mergeCell ref="A23:J23"/>
    <mergeCell ref="A24:J24"/>
    <mergeCell ref="A20:J20"/>
    <mergeCell ref="A19:J19"/>
    <mergeCell ref="B15:I15"/>
    <mergeCell ref="B14:J14"/>
    <mergeCell ref="B16:J16"/>
    <mergeCell ref="B17:J17"/>
    <mergeCell ref="C8:J8"/>
    <mergeCell ref="C9:J9"/>
    <mergeCell ref="C10:J10"/>
    <mergeCell ref="C11:J11"/>
    <mergeCell ref="C12:J12"/>
    <mergeCell ref="A4:J4"/>
    <mergeCell ref="A1:J2"/>
    <mergeCell ref="A5:J5"/>
    <mergeCell ref="B6:J6"/>
    <mergeCell ref="B7:J7"/>
  </mergeCells>
  <hyperlinks>
    <hyperlink ref="B6:J6" location="'Résumé des taux'!A1" display="• Calculs pour établir les Normes d'hypothèses de projection 2018" xr:uid="{00000000-0004-0000-0100-000000000000}"/>
    <hyperlink ref="C8:J8" location="Inflation!A1" display="• Inflation" xr:uid="{00000000-0004-0000-0100-000001000000}"/>
    <hyperlink ref="C9:J9" location="'Court terme'!A1" display="• Rendement à court terme" xr:uid="{00000000-0004-0000-0100-000002000000}"/>
    <hyperlink ref="C10:J10" location="'Revenu fixe'!A1" display="• Titres à revenu fixe" xr:uid="{00000000-0004-0000-0100-000003000000}"/>
    <hyperlink ref="C11:J11" location="'Actions canadiennes'!A1" display="• Actions canadiennes" xr:uid="{00000000-0004-0000-0100-000004000000}"/>
    <hyperlink ref="C12:J12" location="'Actions étrangères (développés)'!A1" display="• Actions étrangères (marchés développés)" xr:uid="{00000000-0004-0000-0100-000005000000}"/>
    <hyperlink ref="C13:J13" location="'Actions étrangères (émergents)'!A1" display="• Actions étrangères (marchés émergents)" xr:uid="{00000000-0004-0000-0100-000006000000}"/>
    <hyperlink ref="B14:J14" location="'Taux historiques'!A1" display="• Taux historiques" xr:uid="{00000000-0004-0000-0100-000007000000}"/>
    <hyperlink ref="B15:I15" location="'Sondage Institut FP Canada'!A1" display="• Résultats du sondage annuel mené par l'Institut de planification financière et FP Canada" xr:uid="{DB2F8910-970F-484B-8979-0301790489D7}"/>
    <hyperlink ref="B16:J16" location="'IPC 1997-2024'!A1" display="• IPC 1997-2024" xr:uid="{7E48D9B7-7181-294F-B5BB-04A1F14D8D11}"/>
    <hyperlink ref="B17:J17" location="'Comparaison Normes vs réalité'!A1" display="• IPC 1997-2022" xr:uid="{76314D00-9A6F-974A-B834-2725DD636303}"/>
  </hyperlinks>
  <pageMargins left="0.7" right="0.7" top="0.75" bottom="0.75" header="0.3" footer="0.3"/>
  <pageSetup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0A56-5706-450C-905F-F6B3FE910B4E}">
  <dimension ref="A1:AA206"/>
  <sheetViews>
    <sheetView showGridLines="0" zoomScale="85" zoomScaleNormal="85" workbookViewId="0">
      <pane xSplit="1" ySplit="5" topLeftCell="B6" activePane="bottomRight" state="frozen"/>
      <selection pane="topRight" activeCell="B1" sqref="B1"/>
      <selection pane="bottomLeft" activeCell="A5" sqref="A5"/>
      <selection pane="bottomRight" activeCell="M38" sqref="M38"/>
    </sheetView>
  </sheetViews>
  <sheetFormatPr baseColWidth="10" defaultColWidth="11.5" defaultRowHeight="15" x14ac:dyDescent="0.2"/>
  <cols>
    <col min="1" max="4" width="11.5" style="216"/>
    <col min="5" max="5" width="13.83203125" style="216" customWidth="1"/>
    <col min="6" max="6" width="17.83203125" style="216" customWidth="1"/>
    <col min="7" max="7" width="21.5" style="216" bestFit="1" customWidth="1"/>
    <col min="8" max="8" width="16.1640625" style="216" bestFit="1" customWidth="1"/>
    <col min="9" max="9" width="17.1640625" style="216" bestFit="1" customWidth="1"/>
    <col min="10" max="10" width="15.83203125" style="216" bestFit="1" customWidth="1"/>
    <col min="11" max="16384" width="11.5" style="216"/>
  </cols>
  <sheetData>
    <row r="1" spans="1:10" x14ac:dyDescent="0.2">
      <c r="A1" s="215" t="s">
        <v>231</v>
      </c>
    </row>
    <row r="3" spans="1:10" x14ac:dyDescent="0.2">
      <c r="F3" s="275" t="s">
        <v>229</v>
      </c>
      <c r="H3" s="275" t="s">
        <v>228</v>
      </c>
      <c r="J3" s="275" t="s">
        <v>227</v>
      </c>
    </row>
    <row r="4" spans="1:10" x14ac:dyDescent="0.2">
      <c r="F4" s="217">
        <v>7.2499999999999995E-2</v>
      </c>
      <c r="G4" s="217"/>
      <c r="H4" s="217">
        <v>4.7500000000000001E-2</v>
      </c>
      <c r="I4" s="217"/>
      <c r="J4" s="217">
        <f>(0.6*F4)+(0.4*H4)</f>
        <v>6.25E-2</v>
      </c>
    </row>
    <row r="5" spans="1:10" x14ac:dyDescent="0.2">
      <c r="B5" s="276" t="s">
        <v>153</v>
      </c>
      <c r="C5" s="276" t="s">
        <v>139</v>
      </c>
      <c r="D5" s="276" t="s">
        <v>232</v>
      </c>
      <c r="E5" s="275" t="s">
        <v>216</v>
      </c>
      <c r="F5" s="275" t="s">
        <v>230</v>
      </c>
      <c r="G5" s="275" t="s">
        <v>217</v>
      </c>
      <c r="H5" s="275" t="s">
        <v>219</v>
      </c>
      <c r="I5" s="216" t="s">
        <v>158</v>
      </c>
      <c r="J5" s="271" t="s">
        <v>159</v>
      </c>
    </row>
    <row r="6" spans="1:10" ht="16" thickBot="1" x14ac:dyDescent="0.25">
      <c r="A6" s="218">
        <v>39814</v>
      </c>
      <c r="B6" s="272">
        <v>22967.98</v>
      </c>
      <c r="C6" s="271">
        <v>699.30079999999998</v>
      </c>
      <c r="D6" s="271">
        <v>113.3</v>
      </c>
      <c r="E6" s="219">
        <v>1000</v>
      </c>
      <c r="F6" s="219">
        <v>1000</v>
      </c>
      <c r="G6" s="219">
        <v>1000</v>
      </c>
      <c r="H6" s="219">
        <v>1000</v>
      </c>
      <c r="I6" s="219">
        <f t="shared" ref="I6:I69" si="0">(0.6*E6)+(0.4*G6)</f>
        <v>1000</v>
      </c>
      <c r="J6" s="219">
        <v>1000</v>
      </c>
    </row>
    <row r="7" spans="1:10" x14ac:dyDescent="0.2">
      <c r="A7" s="218">
        <v>39845</v>
      </c>
      <c r="B7" s="273">
        <v>22287.88</v>
      </c>
      <c r="C7" s="271">
        <v>692.63790000000006</v>
      </c>
      <c r="D7" s="271">
        <v>113</v>
      </c>
      <c r="E7" s="219">
        <f t="shared" ref="E7:E70" si="1">E6*B7/B6</f>
        <v>970.38921141519631</v>
      </c>
      <c r="F7" s="219">
        <f t="shared" ref="F7:F70" si="2">F6*(1+F$4)^(1/12)</f>
        <v>1005.8497409526457</v>
      </c>
      <c r="G7" s="219">
        <f t="shared" ref="G7:G70" si="3">G6*C7/C6</f>
        <v>990.47205437202422</v>
      </c>
      <c r="H7" s="219">
        <f t="shared" ref="H7:H70" si="4">H6*(1+H$4)^(1/12)</f>
        <v>1003.8746849921291</v>
      </c>
      <c r="I7" s="219">
        <f t="shared" si="0"/>
        <v>978.42234859792745</v>
      </c>
      <c r="J7" s="219">
        <f t="shared" ref="J7:J70" si="5">J6*(1+J$4)^(1/12)</f>
        <v>1005.0648349497708</v>
      </c>
    </row>
    <row r="8" spans="1:10" x14ac:dyDescent="0.2">
      <c r="A8" s="218">
        <v>39873</v>
      </c>
      <c r="B8" s="273">
        <v>20881.330000000002</v>
      </c>
      <c r="C8" s="271">
        <v>697.38870000000009</v>
      </c>
      <c r="D8" s="271">
        <v>113.8</v>
      </c>
      <c r="E8" s="219">
        <f t="shared" si="1"/>
        <v>909.14960740996821</v>
      </c>
      <c r="F8" s="219">
        <f t="shared" si="2"/>
        <v>1011.7337013745044</v>
      </c>
      <c r="G8" s="219">
        <f t="shared" si="3"/>
        <v>997.26569739373963</v>
      </c>
      <c r="H8" s="219">
        <f t="shared" si="4"/>
        <v>1007.7643831680465</v>
      </c>
      <c r="I8" s="219">
        <f t="shared" si="0"/>
        <v>944.39604340347682</v>
      </c>
      <c r="J8" s="219">
        <f t="shared" si="5"/>
        <v>1010.15532245261</v>
      </c>
    </row>
    <row r="9" spans="1:10" x14ac:dyDescent="0.2">
      <c r="A9" s="218">
        <v>39904</v>
      </c>
      <c r="B9" s="273">
        <v>22507.7</v>
      </c>
      <c r="C9" s="271">
        <v>709.94920000000002</v>
      </c>
      <c r="D9" s="271">
        <v>114</v>
      </c>
      <c r="E9" s="219">
        <f t="shared" si="1"/>
        <v>979.95992681985967</v>
      </c>
      <c r="F9" s="219">
        <f t="shared" si="2"/>
        <v>1017.6520814406067</v>
      </c>
      <c r="G9" s="219">
        <f t="shared" si="3"/>
        <v>1015.2272098072817</v>
      </c>
      <c r="H9" s="219">
        <f t="shared" si="4"/>
        <v>1011.66915269911</v>
      </c>
      <c r="I9" s="219">
        <f t="shared" si="0"/>
        <v>994.06684001482859</v>
      </c>
      <c r="J9" s="219">
        <f t="shared" si="5"/>
        <v>1015.271592434465</v>
      </c>
    </row>
    <row r="10" spans="1:10" x14ac:dyDescent="0.2">
      <c r="A10" s="218">
        <v>39934</v>
      </c>
      <c r="B10" s="273">
        <v>24141.96</v>
      </c>
      <c r="C10" s="271">
        <v>710.10739999999998</v>
      </c>
      <c r="D10" s="271">
        <v>113.9</v>
      </c>
      <c r="E10" s="219">
        <f t="shared" si="1"/>
        <v>1051.1137679499893</v>
      </c>
      <c r="F10" s="219">
        <f t="shared" si="2"/>
        <v>1023.605082496955</v>
      </c>
      <c r="G10" s="219">
        <f t="shared" si="3"/>
        <v>1015.4534357747051</v>
      </c>
      <c r="H10" s="219">
        <f t="shared" si="4"/>
        <v>1015.5890519820732</v>
      </c>
      <c r="I10" s="219">
        <f t="shared" si="0"/>
        <v>1036.8496350798757</v>
      </c>
      <c r="J10" s="219">
        <f t="shared" si="5"/>
        <v>1020.4137754793366</v>
      </c>
    </row>
    <row r="11" spans="1:10" x14ac:dyDescent="0.2">
      <c r="A11" s="218">
        <v>39965</v>
      </c>
      <c r="B11" s="273">
        <v>26909.41</v>
      </c>
      <c r="C11" s="271">
        <v>709.15989999999999</v>
      </c>
      <c r="D11" s="271">
        <v>114.7</v>
      </c>
      <c r="E11" s="219">
        <f t="shared" si="1"/>
        <v>1171.6054263370133</v>
      </c>
      <c r="F11" s="219">
        <f t="shared" si="2"/>
        <v>1029.5929070673737</v>
      </c>
      <c r="G11" s="219">
        <f t="shared" si="3"/>
        <v>1014.0985109698142</v>
      </c>
      <c r="H11" s="219">
        <f t="shared" si="4"/>
        <v>1019.5241396399589</v>
      </c>
      <c r="I11" s="219">
        <f t="shared" si="0"/>
        <v>1108.6026601901337</v>
      </c>
      <c r="J11" s="219">
        <f t="shared" si="5"/>
        <v>1025.5820028326118</v>
      </c>
    </row>
    <row r="12" spans="1:10" x14ac:dyDescent="0.2">
      <c r="A12" s="218">
        <v>39995</v>
      </c>
      <c r="B12" s="273">
        <v>27002.03</v>
      </c>
      <c r="C12" s="271">
        <v>718.84080000000006</v>
      </c>
      <c r="D12" s="271">
        <v>115.1</v>
      </c>
      <c r="E12" s="219">
        <f t="shared" si="1"/>
        <v>1175.6379968982903</v>
      </c>
      <c r="F12" s="219">
        <f t="shared" si="2"/>
        <v>1035.6157588603992</v>
      </c>
      <c r="G12" s="219">
        <f t="shared" si="3"/>
        <v>1027.9421959763238</v>
      </c>
      <c r="H12" s="219">
        <f t="shared" si="4"/>
        <v>1023.4744745229352</v>
      </c>
      <c r="I12" s="219">
        <f t="shared" si="0"/>
        <v>1116.5596765295036</v>
      </c>
      <c r="J12" s="219">
        <f t="shared" si="5"/>
        <v>1030.7764064044145</v>
      </c>
    </row>
    <row r="13" spans="1:10" x14ac:dyDescent="0.2">
      <c r="A13" s="218">
        <v>40026</v>
      </c>
      <c r="B13" s="273">
        <v>28140.9</v>
      </c>
      <c r="C13" s="271">
        <v>723.59720000000004</v>
      </c>
      <c r="D13" s="271">
        <v>114.7</v>
      </c>
      <c r="E13" s="219">
        <f t="shared" si="1"/>
        <v>1225.2231149626566</v>
      </c>
      <c r="F13" s="219">
        <f t="shared" si="2"/>
        <v>1041.67384277621</v>
      </c>
      <c r="G13" s="219">
        <f t="shared" si="3"/>
        <v>1034.7438469968861</v>
      </c>
      <c r="H13" s="219">
        <f t="shared" si="4"/>
        <v>1027.4401157091966</v>
      </c>
      <c r="I13" s="219">
        <f t="shared" si="0"/>
        <v>1149.0314077763483</v>
      </c>
      <c r="J13" s="219">
        <f t="shared" si="5"/>
        <v>1035.9971187729707</v>
      </c>
    </row>
    <row r="14" spans="1:10" x14ac:dyDescent="0.2">
      <c r="A14" s="218">
        <v>40057</v>
      </c>
      <c r="B14" s="273">
        <v>28407.39</v>
      </c>
      <c r="C14" s="271">
        <v>731.75490000000002</v>
      </c>
      <c r="D14" s="271">
        <v>114.7</v>
      </c>
      <c r="E14" s="219">
        <f t="shared" si="1"/>
        <v>1236.8257896427981</v>
      </c>
      <c r="F14" s="219">
        <f t="shared" si="2"/>
        <v>1047.7673649135977</v>
      </c>
      <c r="G14" s="219">
        <f t="shared" si="3"/>
        <v>1046.4093563170527</v>
      </c>
      <c r="H14" s="219">
        <f t="shared" si="4"/>
        <v>1031.4211225058464</v>
      </c>
      <c r="I14" s="219">
        <f t="shared" si="0"/>
        <v>1160.6592163124999</v>
      </c>
      <c r="J14" s="219">
        <f t="shared" si="5"/>
        <v>1041.2442731879939</v>
      </c>
    </row>
    <row r="15" spans="1:10" x14ac:dyDescent="0.2">
      <c r="A15" s="218">
        <v>40087</v>
      </c>
      <c r="B15" s="273">
        <v>29867.9</v>
      </c>
      <c r="C15" s="271">
        <v>738.34810000000004</v>
      </c>
      <c r="D15" s="271">
        <v>114.7</v>
      </c>
      <c r="E15" s="219">
        <f t="shared" si="1"/>
        <v>1300.4147513190101</v>
      </c>
      <c r="F15" s="219">
        <f t="shared" si="2"/>
        <v>1053.8965325769784</v>
      </c>
      <c r="G15" s="219">
        <f t="shared" si="3"/>
        <v>1055.8376309593812</v>
      </c>
      <c r="H15" s="219">
        <f t="shared" si="4"/>
        <v>1035.4175544497848</v>
      </c>
      <c r="I15" s="219">
        <f t="shared" si="0"/>
        <v>1202.5839031751584</v>
      </c>
      <c r="J15" s="219">
        <f t="shared" si="5"/>
        <v>1046.5180035740852</v>
      </c>
    </row>
    <row r="16" spans="1:10" x14ac:dyDescent="0.2">
      <c r="A16" s="218">
        <v>40118</v>
      </c>
      <c r="B16" s="273">
        <v>28660.23</v>
      </c>
      <c r="C16" s="271">
        <v>737.91480000000001</v>
      </c>
      <c r="D16" s="271">
        <v>114.6</v>
      </c>
      <c r="E16" s="219">
        <f t="shared" si="1"/>
        <v>1247.834158685265</v>
      </c>
      <c r="F16" s="219">
        <f t="shared" si="2"/>
        <v>1060.0615542834453</v>
      </c>
      <c r="G16" s="219">
        <f t="shared" si="3"/>
        <v>1055.2180120486064</v>
      </c>
      <c r="H16" s="219">
        <f t="shared" si="4"/>
        <v>1039.4294713085985</v>
      </c>
      <c r="I16" s="219">
        <f t="shared" si="0"/>
        <v>1170.7877000306016</v>
      </c>
      <c r="J16" s="219">
        <f t="shared" si="5"/>
        <v>1051.8184445341517</v>
      </c>
    </row>
    <row r="17" spans="1:10" x14ac:dyDescent="0.2">
      <c r="A17" s="218">
        <v>40148</v>
      </c>
      <c r="B17" s="273">
        <v>30137.61</v>
      </c>
      <c r="C17" s="271">
        <v>747.76200000000006</v>
      </c>
      <c r="D17" s="271">
        <v>115.2</v>
      </c>
      <c r="E17" s="219">
        <f t="shared" si="1"/>
        <v>1312.1576211752183</v>
      </c>
      <c r="F17" s="219">
        <f t="shared" si="2"/>
        <v>1066.2626397698623</v>
      </c>
      <c r="G17" s="219">
        <f t="shared" si="3"/>
        <v>1069.2995060208714</v>
      </c>
      <c r="H17" s="219">
        <f t="shared" si="4"/>
        <v>1043.4569330814547</v>
      </c>
      <c r="I17" s="219">
        <f t="shared" si="0"/>
        <v>1215.0143751134794</v>
      </c>
      <c r="J17" s="219">
        <f t="shared" si="5"/>
        <v>1057.1457313528419</v>
      </c>
    </row>
    <row r="18" spans="1:10" ht="16" thickBot="1" x14ac:dyDescent="0.25">
      <c r="A18" s="218">
        <v>40179</v>
      </c>
      <c r="B18" s="272">
        <v>31019.4</v>
      </c>
      <c r="C18" s="271">
        <v>737.13530000000003</v>
      </c>
      <c r="D18" s="271">
        <v>114.8</v>
      </c>
      <c r="E18" s="219">
        <f t="shared" si="1"/>
        <v>1350.5497653690047</v>
      </c>
      <c r="F18" s="219">
        <f t="shared" si="2"/>
        <v>1072.5000000000002</v>
      </c>
      <c r="G18" s="219">
        <f t="shared" si="3"/>
        <v>1054.1033272091211</v>
      </c>
      <c r="H18" s="219">
        <f t="shared" si="4"/>
        <v>1047.4999999999986</v>
      </c>
      <c r="I18" s="219">
        <f t="shared" si="0"/>
        <v>1231.9711901050512</v>
      </c>
      <c r="J18" s="219">
        <f t="shared" si="5"/>
        <v>1062.4999999999989</v>
      </c>
    </row>
    <row r="19" spans="1:10" x14ac:dyDescent="0.2">
      <c r="A19" s="218">
        <v>40210</v>
      </c>
      <c r="B19" s="273">
        <v>29360.52</v>
      </c>
      <c r="C19" s="271">
        <v>750.71530000000007</v>
      </c>
      <c r="D19" s="271">
        <v>115.1</v>
      </c>
      <c r="E19" s="219">
        <f t="shared" si="1"/>
        <v>1278.3239971473326</v>
      </c>
      <c r="F19" s="219">
        <f t="shared" si="2"/>
        <v>1078.7738471717128</v>
      </c>
      <c r="G19" s="219">
        <f t="shared" si="3"/>
        <v>1073.5227244127279</v>
      </c>
      <c r="H19" s="219">
        <f t="shared" si="4"/>
        <v>1051.558732529254</v>
      </c>
      <c r="I19" s="219">
        <f t="shared" si="0"/>
        <v>1196.4034880534907</v>
      </c>
      <c r="J19" s="219">
        <f t="shared" si="5"/>
        <v>1067.8813871341304</v>
      </c>
    </row>
    <row r="20" spans="1:10" x14ac:dyDescent="0.2">
      <c r="A20" s="218">
        <v>40238</v>
      </c>
      <c r="B20" s="273">
        <v>30820.61</v>
      </c>
      <c r="C20" s="271">
        <v>751.86470000000008</v>
      </c>
      <c r="D20" s="271">
        <v>115.6</v>
      </c>
      <c r="E20" s="219">
        <f t="shared" si="1"/>
        <v>1341.8946724962314</v>
      </c>
      <c r="F20" s="219">
        <f t="shared" si="2"/>
        <v>1085.0843947241563</v>
      </c>
      <c r="G20" s="219">
        <f t="shared" si="3"/>
        <v>1075.1663661760435</v>
      </c>
      <c r="H20" s="219">
        <f t="shared" si="4"/>
        <v>1055.6331913685276</v>
      </c>
      <c r="I20" s="219">
        <f t="shared" si="0"/>
        <v>1235.2033499681563</v>
      </c>
      <c r="J20" s="219">
        <f t="shared" si="5"/>
        <v>1073.2900301058971</v>
      </c>
    </row>
    <row r="21" spans="1:10" x14ac:dyDescent="0.2">
      <c r="A21" s="218">
        <v>40269</v>
      </c>
      <c r="B21" s="273">
        <v>31994.240000000002</v>
      </c>
      <c r="C21" s="271">
        <v>746.40430000000003</v>
      </c>
      <c r="D21" s="271">
        <v>115.6</v>
      </c>
      <c r="E21" s="219">
        <f t="shared" si="1"/>
        <v>1392.9932018401266</v>
      </c>
      <c r="F21" s="219">
        <f t="shared" si="2"/>
        <v>1091.431857345051</v>
      </c>
      <c r="G21" s="219">
        <f t="shared" si="3"/>
        <v>1067.3579953004489</v>
      </c>
      <c r="H21" s="219">
        <f t="shared" si="4"/>
        <v>1059.7234374523166</v>
      </c>
      <c r="I21" s="219">
        <f t="shared" si="0"/>
        <v>1262.7391192242555</v>
      </c>
      <c r="J21" s="219">
        <f t="shared" si="5"/>
        <v>1078.726066961618</v>
      </c>
    </row>
    <row r="22" spans="1:10" x14ac:dyDescent="0.2">
      <c r="A22" s="218">
        <v>40299</v>
      </c>
      <c r="B22" s="273">
        <v>32527.15</v>
      </c>
      <c r="C22" s="271">
        <v>745.94730000000004</v>
      </c>
      <c r="D22" s="271">
        <v>116</v>
      </c>
      <c r="E22" s="219">
        <f t="shared" si="1"/>
        <v>1416.1955034791911</v>
      </c>
      <c r="F22" s="219">
        <f t="shared" si="2"/>
        <v>1097.8164509779845</v>
      </c>
      <c r="G22" s="219">
        <f t="shared" si="3"/>
        <v>1066.7044853945545</v>
      </c>
      <c r="H22" s="219">
        <f t="shared" si="4"/>
        <v>1063.8295319512206</v>
      </c>
      <c r="I22" s="219">
        <f t="shared" si="0"/>
        <v>1276.3990962453365</v>
      </c>
      <c r="J22" s="219">
        <f t="shared" si="5"/>
        <v>1084.1896364467941</v>
      </c>
    </row>
    <row r="23" spans="1:10" x14ac:dyDescent="0.2">
      <c r="A23" s="218">
        <v>40330</v>
      </c>
      <c r="B23" s="273">
        <v>31395.79</v>
      </c>
      <c r="C23" s="271">
        <v>754.71800000000007</v>
      </c>
      <c r="D23" s="271">
        <v>116.3</v>
      </c>
      <c r="E23" s="219">
        <f t="shared" si="1"/>
        <v>1366.9373623627323</v>
      </c>
      <c r="F23" s="219">
        <f t="shared" si="2"/>
        <v>1104.2383928297586</v>
      </c>
      <c r="G23" s="219">
        <f t="shared" si="3"/>
        <v>1079.2465845884922</v>
      </c>
      <c r="H23" s="219">
        <f t="shared" si="4"/>
        <v>1067.9515362728557</v>
      </c>
      <c r="I23" s="219">
        <f t="shared" si="0"/>
        <v>1251.8610512530363</v>
      </c>
      <c r="J23" s="219">
        <f t="shared" si="5"/>
        <v>1089.6808780096492</v>
      </c>
    </row>
    <row r="24" spans="1:10" x14ac:dyDescent="0.2">
      <c r="A24" s="218">
        <v>40360</v>
      </c>
      <c r="B24" s="273">
        <v>30229.89</v>
      </c>
      <c r="C24" s="271">
        <v>768.27539999999999</v>
      </c>
      <c r="D24" s="271">
        <v>116.2</v>
      </c>
      <c r="E24" s="219">
        <f t="shared" si="1"/>
        <v>1316.1753885191467</v>
      </c>
      <c r="F24" s="219">
        <f t="shared" si="2"/>
        <v>1110.6979013777784</v>
      </c>
      <c r="G24" s="219">
        <f t="shared" si="3"/>
        <v>1098.6336637967527</v>
      </c>
      <c r="H24" s="219">
        <f t="shared" si="4"/>
        <v>1072.0895120627733</v>
      </c>
      <c r="I24" s="219">
        <f t="shared" si="0"/>
        <v>1229.1586986301891</v>
      </c>
      <c r="J24" s="219">
        <f t="shared" si="5"/>
        <v>1095.1999318046894</v>
      </c>
    </row>
    <row r="25" spans="1:10" x14ac:dyDescent="0.2">
      <c r="A25" s="218">
        <v>40391</v>
      </c>
      <c r="B25" s="273">
        <v>31426.67</v>
      </c>
      <c r="C25" s="271">
        <v>771.83350000000007</v>
      </c>
      <c r="D25" s="271">
        <v>116.8</v>
      </c>
      <c r="E25" s="219">
        <f t="shared" si="1"/>
        <v>1368.2818428089886</v>
      </c>
      <c r="F25" s="219">
        <f t="shared" si="2"/>
        <v>1117.1951963774857</v>
      </c>
      <c r="G25" s="219">
        <f t="shared" si="3"/>
        <v>1103.7217460640691</v>
      </c>
      <c r="H25" s="219">
        <f t="shared" si="4"/>
        <v>1076.243521205382</v>
      </c>
      <c r="I25" s="219">
        <f t="shared" si="0"/>
        <v>1262.4578041110208</v>
      </c>
      <c r="J25" s="219">
        <f t="shared" si="5"/>
        <v>1100.7469386962805</v>
      </c>
    </row>
    <row r="26" spans="1:10" x14ac:dyDescent="0.2">
      <c r="A26" s="218">
        <v>40422</v>
      </c>
      <c r="B26" s="273">
        <v>32022.799999999999</v>
      </c>
      <c r="C26" s="271">
        <v>787.36279999999999</v>
      </c>
      <c r="D26" s="271">
        <v>116.7</v>
      </c>
      <c r="E26" s="219">
        <f t="shared" si="1"/>
        <v>1394.2366720974153</v>
      </c>
      <c r="F26" s="219">
        <f t="shared" si="2"/>
        <v>1123.730498869834</v>
      </c>
      <c r="G26" s="219">
        <f t="shared" si="3"/>
        <v>1125.9286418662759</v>
      </c>
      <c r="H26" s="219">
        <f t="shared" si="4"/>
        <v>1080.4136258248727</v>
      </c>
      <c r="I26" s="219">
        <f t="shared" si="0"/>
        <v>1286.9134600049597</v>
      </c>
      <c r="J26" s="219">
        <f t="shared" si="5"/>
        <v>1106.3220402622426</v>
      </c>
    </row>
    <row r="27" spans="1:10" x14ac:dyDescent="0.2">
      <c r="A27" s="218">
        <v>40452</v>
      </c>
      <c r="B27" s="273">
        <v>33331.94</v>
      </c>
      <c r="C27" s="271">
        <v>792.49170000000004</v>
      </c>
      <c r="D27" s="271">
        <v>116.9</v>
      </c>
      <c r="E27" s="219">
        <f t="shared" si="1"/>
        <v>1451.2351543322486</v>
      </c>
      <c r="F27" s="219">
        <f t="shared" si="2"/>
        <v>1130.3040311888099</v>
      </c>
      <c r="G27" s="219">
        <f t="shared" si="3"/>
        <v>1133.2629678101332</v>
      </c>
      <c r="H27" s="219">
        <f t="shared" si="4"/>
        <v>1084.5998882861481</v>
      </c>
      <c r="I27" s="219">
        <f t="shared" si="0"/>
        <v>1324.0462797234024</v>
      </c>
      <c r="J27" s="219">
        <f t="shared" si="5"/>
        <v>1111.9253787974646</v>
      </c>
    </row>
    <row r="28" spans="1:10" x14ac:dyDescent="0.2">
      <c r="A28" s="218">
        <v>40483</v>
      </c>
      <c r="B28" s="273">
        <v>34235.4</v>
      </c>
      <c r="C28" s="271">
        <v>794.26319999999998</v>
      </c>
      <c r="D28" s="271">
        <v>117.4</v>
      </c>
      <c r="E28" s="219">
        <f t="shared" si="1"/>
        <v>1490.57078593764</v>
      </c>
      <c r="F28" s="219">
        <f t="shared" si="2"/>
        <v>1136.9160169689956</v>
      </c>
      <c r="G28" s="219">
        <f t="shared" si="3"/>
        <v>1135.7962124453459</v>
      </c>
      <c r="H28" s="219">
        <f t="shared" si="4"/>
        <v>1088.8023711957555</v>
      </c>
      <c r="I28" s="219">
        <f t="shared" si="0"/>
        <v>1348.6609565407225</v>
      </c>
      <c r="J28" s="219">
        <f t="shared" si="5"/>
        <v>1117.5570973175352</v>
      </c>
    </row>
    <row r="29" spans="1:10" x14ac:dyDescent="0.2">
      <c r="A29" s="218">
        <v>40513</v>
      </c>
      <c r="B29" s="273">
        <v>35046.9</v>
      </c>
      <c r="C29" s="271">
        <v>785.58</v>
      </c>
      <c r="D29" s="271">
        <v>117.5</v>
      </c>
      <c r="E29" s="219">
        <f t="shared" si="1"/>
        <v>1525.9025826389607</v>
      </c>
      <c r="F29" s="219">
        <f t="shared" si="2"/>
        <v>1143.5666811531778</v>
      </c>
      <c r="G29" s="219">
        <f t="shared" si="3"/>
        <v>1123.3792382333902</v>
      </c>
      <c r="H29" s="219">
        <f t="shared" si="4"/>
        <v>1093.0211374028224</v>
      </c>
      <c r="I29" s="219">
        <f t="shared" si="0"/>
        <v>1364.8932448767325</v>
      </c>
      <c r="J29" s="219">
        <f t="shared" si="5"/>
        <v>1123.2173395623936</v>
      </c>
    </row>
    <row r="30" spans="1:10" ht="16" thickBot="1" x14ac:dyDescent="0.25">
      <c r="A30" s="218">
        <v>40544</v>
      </c>
      <c r="B30" s="272">
        <v>36480.620000000003</v>
      </c>
      <c r="C30" s="271">
        <v>786.85</v>
      </c>
      <c r="D30" s="271">
        <v>117.5</v>
      </c>
      <c r="E30" s="219">
        <f t="shared" si="1"/>
        <v>1588.3251378658463</v>
      </c>
      <c r="F30" s="219">
        <f t="shared" si="2"/>
        <v>1150.2562500000006</v>
      </c>
      <c r="G30" s="219">
        <f t="shared" si="3"/>
        <v>1125.1953379718718</v>
      </c>
      <c r="H30" s="219">
        <f t="shared" si="4"/>
        <v>1097.2562499999972</v>
      </c>
      <c r="I30" s="219">
        <f t="shared" si="0"/>
        <v>1403.0732179082565</v>
      </c>
      <c r="J30" s="219">
        <f t="shared" si="5"/>
        <v>1128.9062499999977</v>
      </c>
    </row>
    <row r="31" spans="1:10" x14ac:dyDescent="0.2">
      <c r="A31" s="218">
        <v>40575</v>
      </c>
      <c r="B31" s="273">
        <v>36840.370000000003</v>
      </c>
      <c r="C31" s="271">
        <v>783.38</v>
      </c>
      <c r="D31" s="271">
        <v>117.8</v>
      </c>
      <c r="E31" s="219">
        <f t="shared" si="1"/>
        <v>1603.98824798698</v>
      </c>
      <c r="F31" s="219">
        <f t="shared" si="2"/>
        <v>1156.9849510916622</v>
      </c>
      <c r="G31" s="219">
        <f t="shared" si="3"/>
        <v>1120.2332386864141</v>
      </c>
      <c r="H31" s="219">
        <f t="shared" si="4"/>
        <v>1101.5077723243921</v>
      </c>
      <c r="I31" s="219">
        <f t="shared" si="0"/>
        <v>1410.4862442667536</v>
      </c>
      <c r="J31" s="219">
        <f t="shared" si="5"/>
        <v>1134.6239738300123</v>
      </c>
    </row>
    <row r="32" spans="1:10" x14ac:dyDescent="0.2">
      <c r="A32" s="218">
        <v>40603</v>
      </c>
      <c r="B32" s="273">
        <v>38474.92</v>
      </c>
      <c r="C32" s="271">
        <v>785.18</v>
      </c>
      <c r="D32" s="271">
        <v>118.1</v>
      </c>
      <c r="E32" s="219">
        <f t="shared" si="1"/>
        <v>1675.1547153907306</v>
      </c>
      <c r="F32" s="219">
        <f t="shared" si="2"/>
        <v>1163.7530133416578</v>
      </c>
      <c r="G32" s="219">
        <f t="shared" si="3"/>
        <v>1122.807238315758</v>
      </c>
      <c r="H32" s="219">
        <f t="shared" si="4"/>
        <v>1105.7757679585311</v>
      </c>
      <c r="I32" s="219">
        <f t="shared" si="0"/>
        <v>1454.2157245607416</v>
      </c>
      <c r="J32" s="219">
        <f t="shared" si="5"/>
        <v>1140.3706569875144</v>
      </c>
    </row>
    <row r="33" spans="1:10" x14ac:dyDescent="0.2">
      <c r="A33" s="218">
        <v>40634</v>
      </c>
      <c r="B33" s="273">
        <v>38522.86</v>
      </c>
      <c r="C33" s="271">
        <v>784.7</v>
      </c>
      <c r="D33" s="271">
        <v>119.4</v>
      </c>
      <c r="E33" s="219">
        <f t="shared" si="1"/>
        <v>1677.2419690368938</v>
      </c>
      <c r="F33" s="219">
        <f t="shared" si="2"/>
        <v>1170.5606670025672</v>
      </c>
      <c r="G33" s="219">
        <f t="shared" si="3"/>
        <v>1122.1208384145998</v>
      </c>
      <c r="H33" s="219">
        <f t="shared" si="4"/>
        <v>1110.0603007313002</v>
      </c>
      <c r="I33" s="219">
        <f t="shared" si="0"/>
        <v>1455.193516787976</v>
      </c>
      <c r="J33" s="219">
        <f t="shared" si="5"/>
        <v>1146.1464461467178</v>
      </c>
    </row>
    <row r="34" spans="1:10" x14ac:dyDescent="0.2">
      <c r="A34" s="218">
        <v>40664</v>
      </c>
      <c r="B34" s="273">
        <v>38129.269999999997</v>
      </c>
      <c r="C34" s="271">
        <v>791.4</v>
      </c>
      <c r="D34" s="271">
        <v>119.8</v>
      </c>
      <c r="E34" s="219">
        <f t="shared" si="1"/>
        <v>1660.1055034008211</v>
      </c>
      <c r="F34" s="219">
        <f t="shared" si="2"/>
        <v>1177.4081436738884</v>
      </c>
      <c r="G34" s="219">
        <f t="shared" si="3"/>
        <v>1131.701837034936</v>
      </c>
      <c r="H34" s="219">
        <f t="shared" si="4"/>
        <v>1114.3614347189023</v>
      </c>
      <c r="I34" s="219">
        <f t="shared" si="0"/>
        <v>1448.7440368544671</v>
      </c>
      <c r="J34" s="219">
        <f t="shared" si="5"/>
        <v>1151.9514887247174</v>
      </c>
    </row>
    <row r="35" spans="1:10" x14ac:dyDescent="0.2">
      <c r="A35" s="218">
        <v>40695</v>
      </c>
      <c r="B35" s="273">
        <v>37798.54</v>
      </c>
      <c r="C35" s="271">
        <v>803.62</v>
      </c>
      <c r="D35" s="271">
        <v>120.6</v>
      </c>
      <c r="E35" s="219">
        <f t="shared" si="1"/>
        <v>1645.7058914192714</v>
      </c>
      <c r="F35" s="219">
        <f t="shared" si="2"/>
        <v>1184.295676309916</v>
      </c>
      <c r="G35" s="219">
        <f t="shared" si="3"/>
        <v>1149.1764345185941</v>
      </c>
      <c r="H35" s="219">
        <f t="shared" si="4"/>
        <v>1118.6792342458152</v>
      </c>
      <c r="I35" s="219">
        <f t="shared" si="0"/>
        <v>1447.0941086590005</v>
      </c>
      <c r="J35" s="219">
        <f t="shared" si="5"/>
        <v>1157.7859328852508</v>
      </c>
    </row>
    <row r="36" spans="1:10" x14ac:dyDescent="0.2">
      <c r="A36" s="218">
        <v>40725</v>
      </c>
      <c r="B36" s="273">
        <v>36539.760000000002</v>
      </c>
      <c r="C36" s="271">
        <v>804.15</v>
      </c>
      <c r="D36" s="271">
        <v>119.8</v>
      </c>
      <c r="E36" s="219">
        <f t="shared" si="1"/>
        <v>1590.9000269070245</v>
      </c>
      <c r="F36" s="219">
        <f t="shared" si="2"/>
        <v>1191.2234992276674</v>
      </c>
      <c r="G36" s="219">
        <f t="shared" si="3"/>
        <v>1149.9343344094564</v>
      </c>
      <c r="H36" s="219">
        <f t="shared" si="4"/>
        <v>1123.0137638857541</v>
      </c>
      <c r="I36" s="219">
        <f t="shared" si="0"/>
        <v>1414.5137499079972</v>
      </c>
      <c r="J36" s="219">
        <f t="shared" si="5"/>
        <v>1163.649927542481</v>
      </c>
    </row>
    <row r="37" spans="1:10" x14ac:dyDescent="0.2">
      <c r="A37" s="218">
        <v>40756</v>
      </c>
      <c r="B37" s="273">
        <v>35626.870000000003</v>
      </c>
      <c r="C37" s="271">
        <v>820.58</v>
      </c>
      <c r="D37" s="271">
        <v>120</v>
      </c>
      <c r="E37" s="219">
        <f t="shared" si="1"/>
        <v>1551.1538237145801</v>
      </c>
      <c r="F37" s="219">
        <f t="shared" si="2"/>
        <v>1198.1918481148534</v>
      </c>
      <c r="G37" s="219">
        <f t="shared" si="3"/>
        <v>1173.4292310261912</v>
      </c>
      <c r="H37" s="219">
        <f t="shared" si="4"/>
        <v>1127.3650884626368</v>
      </c>
      <c r="I37" s="219">
        <f t="shared" si="0"/>
        <v>1400.0639866392244</v>
      </c>
      <c r="J37" s="219">
        <f t="shared" si="5"/>
        <v>1169.5436223647964</v>
      </c>
    </row>
    <row r="38" spans="1:10" x14ac:dyDescent="0.2">
      <c r="A38" s="218">
        <v>40787</v>
      </c>
      <c r="B38" s="273">
        <v>35196.21</v>
      </c>
      <c r="C38" s="271">
        <v>830.24</v>
      </c>
      <c r="D38" s="271">
        <v>120.3</v>
      </c>
      <c r="E38" s="219">
        <f t="shared" si="1"/>
        <v>1532.4033719987565</v>
      </c>
      <c r="F38" s="219">
        <f t="shared" si="2"/>
        <v>1205.2009600378972</v>
      </c>
      <c r="G38" s="219">
        <f t="shared" si="3"/>
        <v>1187.2430290370044</v>
      </c>
      <c r="H38" s="219">
        <f t="shared" si="4"/>
        <v>1131.7332730515534</v>
      </c>
      <c r="I38" s="219">
        <f t="shared" si="0"/>
        <v>1394.3392348140555</v>
      </c>
      <c r="J38" s="219">
        <f t="shared" si="5"/>
        <v>1175.4671677786312</v>
      </c>
    </row>
    <row r="39" spans="1:10" x14ac:dyDescent="0.2">
      <c r="A39" s="218">
        <v>40817</v>
      </c>
      <c r="B39" s="273">
        <v>32147.72</v>
      </c>
      <c r="C39" s="271">
        <v>845.29</v>
      </c>
      <c r="D39" s="271">
        <v>120.6</v>
      </c>
      <c r="E39" s="219">
        <f t="shared" si="1"/>
        <v>1399.6755483068166</v>
      </c>
      <c r="F39" s="219">
        <f t="shared" si="2"/>
        <v>1212.2510734499988</v>
      </c>
      <c r="G39" s="219">
        <f t="shared" si="3"/>
        <v>1208.7645259379087</v>
      </c>
      <c r="H39" s="219">
        <f t="shared" si="4"/>
        <v>1136.1183829797394</v>
      </c>
      <c r="I39" s="219">
        <f t="shared" si="0"/>
        <v>1323.3111393592535</v>
      </c>
      <c r="J39" s="219">
        <f t="shared" si="5"/>
        <v>1181.4207149723045</v>
      </c>
    </row>
    <row r="40" spans="1:10" x14ac:dyDescent="0.2">
      <c r="A40" s="218">
        <v>40848</v>
      </c>
      <c r="B40" s="273">
        <v>33950.26</v>
      </c>
      <c r="C40" s="271">
        <v>841.64</v>
      </c>
      <c r="D40" s="271">
        <v>120.8</v>
      </c>
      <c r="E40" s="219">
        <f t="shared" si="1"/>
        <v>1478.1561112470492</v>
      </c>
      <c r="F40" s="219">
        <f t="shared" si="2"/>
        <v>1219.3424281992479</v>
      </c>
      <c r="G40" s="219">
        <f t="shared" si="3"/>
        <v>1203.5450266895166</v>
      </c>
      <c r="H40" s="219">
        <f t="shared" si="4"/>
        <v>1140.5204838275531</v>
      </c>
      <c r="I40" s="219">
        <f t="shared" si="0"/>
        <v>1368.3116774240361</v>
      </c>
      <c r="J40" s="219">
        <f t="shared" si="5"/>
        <v>1187.4044158998795</v>
      </c>
    </row>
    <row r="41" spans="1:10" x14ac:dyDescent="0.2">
      <c r="A41" s="218">
        <v>40878</v>
      </c>
      <c r="B41" s="273">
        <v>33878.550000000003</v>
      </c>
      <c r="C41" s="271">
        <v>848.68</v>
      </c>
      <c r="D41" s="271">
        <v>120.9</v>
      </c>
      <c r="E41" s="219">
        <f t="shared" si="1"/>
        <v>1475.0339385527159</v>
      </c>
      <c r="F41" s="219">
        <f t="shared" si="2"/>
        <v>1226.4752655367836</v>
      </c>
      <c r="G41" s="219">
        <f t="shared" si="3"/>
        <v>1213.61222523984</v>
      </c>
      <c r="H41" s="219">
        <f t="shared" si="4"/>
        <v>1144.9396414294556</v>
      </c>
      <c r="I41" s="219">
        <f t="shared" si="0"/>
        <v>1370.4652532275654</v>
      </c>
      <c r="J41" s="219">
        <f t="shared" si="5"/>
        <v>1193.4184232850414</v>
      </c>
    </row>
    <row r="42" spans="1:10" ht="16" thickBot="1" x14ac:dyDescent="0.25">
      <c r="A42" s="218">
        <v>40909</v>
      </c>
      <c r="B42" s="272">
        <v>33302.949999999997</v>
      </c>
      <c r="C42" s="271">
        <v>862.97</v>
      </c>
      <c r="D42" s="271">
        <v>120.2</v>
      </c>
      <c r="E42" s="219">
        <f t="shared" si="1"/>
        <v>1449.9729623589017</v>
      </c>
      <c r="F42" s="219">
        <f t="shared" si="2"/>
        <v>1233.649828125001</v>
      </c>
      <c r="G42" s="219">
        <f t="shared" si="3"/>
        <v>1234.0469222972438</v>
      </c>
      <c r="H42" s="219">
        <f t="shared" si="4"/>
        <v>1149.375921874996</v>
      </c>
      <c r="I42" s="219">
        <f t="shared" si="0"/>
        <v>1363.6025463342385</v>
      </c>
      <c r="J42" s="219">
        <f t="shared" si="5"/>
        <v>1199.4628906249959</v>
      </c>
    </row>
    <row r="43" spans="1:10" x14ac:dyDescent="0.2">
      <c r="A43" s="218">
        <v>40940</v>
      </c>
      <c r="B43" s="273">
        <v>34759.269999999997</v>
      </c>
      <c r="C43" s="271">
        <v>867.35</v>
      </c>
      <c r="D43" s="271">
        <v>120.7</v>
      </c>
      <c r="E43" s="219">
        <f t="shared" si="1"/>
        <v>1513.3794961507285</v>
      </c>
      <c r="F43" s="219">
        <f t="shared" si="2"/>
        <v>1240.8663600458081</v>
      </c>
      <c r="G43" s="219">
        <f t="shared" si="3"/>
        <v>1240.3103213953143</v>
      </c>
      <c r="H43" s="219">
        <f t="shared" si="4"/>
        <v>1153.8293915097997</v>
      </c>
      <c r="I43" s="219">
        <f t="shared" si="0"/>
        <v>1404.1518262485629</v>
      </c>
      <c r="J43" s="219">
        <f t="shared" si="5"/>
        <v>1205.5379721943866</v>
      </c>
    </row>
    <row r="44" spans="1:10" x14ac:dyDescent="0.2">
      <c r="A44" s="218">
        <v>40969</v>
      </c>
      <c r="B44" s="273">
        <v>35340.93</v>
      </c>
      <c r="C44" s="271">
        <v>863.89</v>
      </c>
      <c r="D44" s="271">
        <v>121.2</v>
      </c>
      <c r="E44" s="219">
        <f t="shared" si="1"/>
        <v>1538.7043179243458</v>
      </c>
      <c r="F44" s="219">
        <f t="shared" si="2"/>
        <v>1248.1251068089284</v>
      </c>
      <c r="G44" s="219">
        <f t="shared" si="3"/>
        <v>1235.3625221077973</v>
      </c>
      <c r="H44" s="219">
        <f t="shared" si="4"/>
        <v>1158.3001169365602</v>
      </c>
      <c r="I44" s="219">
        <f t="shared" si="0"/>
        <v>1417.3675995977264</v>
      </c>
      <c r="J44" s="219">
        <f t="shared" si="5"/>
        <v>1211.6438230492327</v>
      </c>
    </row>
    <row r="45" spans="1:10" x14ac:dyDescent="0.2">
      <c r="A45" s="218">
        <v>41000</v>
      </c>
      <c r="B45" s="273">
        <v>34764.839999999997</v>
      </c>
      <c r="C45" s="271">
        <v>861.14</v>
      </c>
      <c r="D45" s="271">
        <v>121.7</v>
      </c>
      <c r="E45" s="219">
        <f t="shared" si="1"/>
        <v>1513.6220076819995</v>
      </c>
      <c r="F45" s="219">
        <f t="shared" si="2"/>
        <v>1255.426315360254</v>
      </c>
      <c r="G45" s="219">
        <f t="shared" si="3"/>
        <v>1231.4300226740772</v>
      </c>
      <c r="H45" s="219">
        <f t="shared" si="4"/>
        <v>1162.7881650160357</v>
      </c>
      <c r="I45" s="219">
        <f t="shared" si="0"/>
        <v>1400.7452136788306</v>
      </c>
      <c r="J45" s="219">
        <f t="shared" si="5"/>
        <v>1217.7805990308864</v>
      </c>
    </row>
    <row r="46" spans="1:10" x14ac:dyDescent="0.2">
      <c r="A46" s="218">
        <v>41030</v>
      </c>
      <c r="B46" s="273">
        <v>34557.53</v>
      </c>
      <c r="C46" s="271">
        <v>862.24</v>
      </c>
      <c r="D46" s="271">
        <v>122.2</v>
      </c>
      <c r="E46" s="219">
        <f t="shared" si="1"/>
        <v>1504.5959635980182</v>
      </c>
      <c r="F46" s="219">
        <f t="shared" si="2"/>
        <v>1262.7702340902458</v>
      </c>
      <c r="G46" s="219">
        <f t="shared" si="3"/>
        <v>1233.0030224475652</v>
      </c>
      <c r="H46" s="219">
        <f t="shared" si="4"/>
        <v>1167.2936028680488</v>
      </c>
      <c r="I46" s="219">
        <f t="shared" si="0"/>
        <v>1395.9587871378371</v>
      </c>
      <c r="J46" s="219">
        <f t="shared" si="5"/>
        <v>1223.9484567700108</v>
      </c>
    </row>
    <row r="47" spans="1:10" x14ac:dyDescent="0.2">
      <c r="A47" s="218">
        <v>41061</v>
      </c>
      <c r="B47" s="273">
        <v>32435.71</v>
      </c>
      <c r="C47" s="271">
        <v>880.42</v>
      </c>
      <c r="D47" s="271">
        <v>122.1</v>
      </c>
      <c r="E47" s="219">
        <f t="shared" si="1"/>
        <v>1412.2143087898896</v>
      </c>
      <c r="F47" s="219">
        <f t="shared" si="2"/>
        <v>1270.1571128423855</v>
      </c>
      <c r="G47" s="219">
        <f t="shared" si="3"/>
        <v>1259.0004187039401</v>
      </c>
      <c r="H47" s="219">
        <f t="shared" si="4"/>
        <v>1171.8164978724899</v>
      </c>
      <c r="I47" s="219">
        <f t="shared" si="0"/>
        <v>1350.9287527555098</v>
      </c>
      <c r="J47" s="219">
        <f t="shared" si="5"/>
        <v>1230.1475536905775</v>
      </c>
    </row>
    <row r="48" spans="1:10" x14ac:dyDescent="0.2">
      <c r="A48" s="218">
        <v>41091</v>
      </c>
      <c r="B48" s="273">
        <v>32792.83</v>
      </c>
      <c r="C48" s="271">
        <v>880.51</v>
      </c>
      <c r="D48" s="271">
        <v>121.6</v>
      </c>
      <c r="E48" s="219">
        <f t="shared" si="1"/>
        <v>1427.762911670944</v>
      </c>
      <c r="F48" s="219">
        <f t="shared" si="2"/>
        <v>1277.5872029216737</v>
      </c>
      <c r="G48" s="219">
        <f t="shared" si="3"/>
        <v>1259.1291186854075</v>
      </c>
      <c r="H48" s="219">
        <f t="shared" si="4"/>
        <v>1176.3569176703259</v>
      </c>
      <c r="I48" s="219">
        <f t="shared" si="0"/>
        <v>1360.3093944767295</v>
      </c>
      <c r="J48" s="219">
        <f t="shared" si="5"/>
        <v>1236.3780480138846</v>
      </c>
    </row>
    <row r="49" spans="1:10" x14ac:dyDescent="0.2">
      <c r="A49" s="218">
        <v>41122</v>
      </c>
      <c r="B49" s="273">
        <v>33055.25</v>
      </c>
      <c r="C49" s="271">
        <v>886.34</v>
      </c>
      <c r="D49" s="271">
        <v>121.5</v>
      </c>
      <c r="E49" s="219">
        <f t="shared" si="1"/>
        <v>1439.1883831316472</v>
      </c>
      <c r="F49" s="219">
        <f t="shared" si="2"/>
        <v>1285.0607571031805</v>
      </c>
      <c r="G49" s="219">
        <f t="shared" si="3"/>
        <v>1267.4660174848941</v>
      </c>
      <c r="H49" s="219">
        <f t="shared" si="4"/>
        <v>1180.9149301646105</v>
      </c>
      <c r="I49" s="219">
        <f t="shared" si="0"/>
        <v>1370.4994368729458</v>
      </c>
      <c r="J49" s="219">
        <f t="shared" si="5"/>
        <v>1242.6400987625948</v>
      </c>
    </row>
    <row r="50" spans="1:10" x14ac:dyDescent="0.2">
      <c r="A50" s="218">
        <v>41153</v>
      </c>
      <c r="B50" s="273">
        <v>33930.46</v>
      </c>
      <c r="C50" s="271">
        <v>885.43</v>
      </c>
      <c r="D50" s="271">
        <v>121.8</v>
      </c>
      <c r="E50" s="219">
        <f t="shared" si="1"/>
        <v>1477.2940415308622</v>
      </c>
      <c r="F50" s="219">
        <f t="shared" si="2"/>
        <v>1292.5780296406449</v>
      </c>
      <c r="G50" s="219">
        <f t="shared" si="3"/>
        <v>1266.1647176722811</v>
      </c>
      <c r="H50" s="219">
        <f t="shared" si="4"/>
        <v>1185.4906035215006</v>
      </c>
      <c r="I50" s="219">
        <f t="shared" si="0"/>
        <v>1392.8423119874296</v>
      </c>
      <c r="J50" s="219">
        <f t="shared" si="5"/>
        <v>1248.9338657647943</v>
      </c>
    </row>
    <row r="51" spans="1:10" x14ac:dyDescent="0.2">
      <c r="A51" s="218">
        <v>41183</v>
      </c>
      <c r="B51" s="273">
        <v>35094.199999999997</v>
      </c>
      <c r="C51" s="271">
        <v>891.39</v>
      </c>
      <c r="D51" s="271">
        <v>122</v>
      </c>
      <c r="E51" s="219">
        <f t="shared" si="1"/>
        <v>1527.961971405409</v>
      </c>
      <c r="F51" s="219">
        <f t="shared" si="2"/>
        <v>1300.1392762751238</v>
      </c>
      <c r="G51" s="219">
        <f t="shared" si="3"/>
        <v>1274.6875164449982</v>
      </c>
      <c r="H51" s="219">
        <f t="shared" si="4"/>
        <v>1190.0840061712754</v>
      </c>
      <c r="I51" s="219">
        <f t="shared" si="0"/>
        <v>1426.6521894212447</v>
      </c>
      <c r="J51" s="219">
        <f t="shared" si="5"/>
        <v>1255.2595096580721</v>
      </c>
    </row>
    <row r="52" spans="1:10" x14ac:dyDescent="0.2">
      <c r="A52" s="218">
        <v>41214</v>
      </c>
      <c r="B52" s="273">
        <v>35469.14</v>
      </c>
      <c r="C52" s="271">
        <v>889.7</v>
      </c>
      <c r="D52" s="271">
        <v>122.2</v>
      </c>
      <c r="E52" s="219">
        <f t="shared" si="1"/>
        <v>1544.2864370310324</v>
      </c>
      <c r="F52" s="219">
        <f t="shared" si="2"/>
        <v>1307.7447542436935</v>
      </c>
      <c r="G52" s="219">
        <f t="shared" si="3"/>
        <v>1272.270816793003</v>
      </c>
      <c r="H52" s="219">
        <f t="shared" si="4"/>
        <v>1194.6952068093601</v>
      </c>
      <c r="I52" s="219">
        <f t="shared" si="0"/>
        <v>1435.4801889358205</v>
      </c>
      <c r="J52" s="219">
        <f t="shared" si="5"/>
        <v>1261.6171918936207</v>
      </c>
    </row>
    <row r="53" spans="1:10" x14ac:dyDescent="0.2">
      <c r="A53" s="218">
        <v>41244</v>
      </c>
      <c r="B53" s="273">
        <v>35014.36</v>
      </c>
      <c r="C53" s="271">
        <v>895.23</v>
      </c>
      <c r="D53" s="271">
        <v>121.9</v>
      </c>
      <c r="E53" s="219">
        <f t="shared" si="1"/>
        <v>1524.4858276609441</v>
      </c>
      <c r="F53" s="219">
        <f t="shared" si="2"/>
        <v>1315.3947222882005</v>
      </c>
      <c r="G53" s="219">
        <f t="shared" si="3"/>
        <v>1280.1787156542655</v>
      </c>
      <c r="H53" s="219">
        <f t="shared" si="4"/>
        <v>1199.3242743973531</v>
      </c>
      <c r="I53" s="219">
        <f t="shared" si="0"/>
        <v>1426.7629828582726</v>
      </c>
      <c r="J53" s="219">
        <f t="shared" si="5"/>
        <v>1268.0070747403552</v>
      </c>
    </row>
    <row r="54" spans="1:10" x14ac:dyDescent="0.2">
      <c r="A54" s="218">
        <v>41275</v>
      </c>
      <c r="B54" s="273">
        <v>35696.720000000001</v>
      </c>
      <c r="C54" s="271">
        <v>894.04</v>
      </c>
      <c r="D54" s="271">
        <v>121.2</v>
      </c>
      <c r="E54" s="219">
        <f t="shared" si="1"/>
        <v>1554.1950141022419</v>
      </c>
      <c r="F54" s="219">
        <f t="shared" si="2"/>
        <v>1323.0894406640637</v>
      </c>
      <c r="G54" s="219">
        <f t="shared" si="3"/>
        <v>1278.4770158993103</v>
      </c>
      <c r="H54" s="219">
        <f t="shared" si="4"/>
        <v>1203.9712781640567</v>
      </c>
      <c r="I54" s="219">
        <f t="shared" si="0"/>
        <v>1443.9078148210692</v>
      </c>
      <c r="J54" s="219">
        <f t="shared" si="5"/>
        <v>1274.4293212890568</v>
      </c>
    </row>
    <row r="55" spans="1:10" x14ac:dyDescent="0.2">
      <c r="A55" s="218">
        <v>41306</v>
      </c>
      <c r="B55" s="273">
        <f>36814.86*(1-0.007)</f>
        <v>36557.155980000003</v>
      </c>
      <c r="C55" s="271">
        <v>887.27</v>
      </c>
      <c r="D55" s="271">
        <v>121.3</v>
      </c>
      <c r="E55" s="219">
        <f t="shared" si="1"/>
        <v>1591.657428298005</v>
      </c>
      <c r="F55" s="219">
        <f t="shared" si="2"/>
        <v>1330.8291711491293</v>
      </c>
      <c r="G55" s="219">
        <f t="shared" si="3"/>
        <v>1268.7959172933884</v>
      </c>
      <c r="H55" s="219">
        <f t="shared" si="4"/>
        <v>1208.6362876065136</v>
      </c>
      <c r="I55" s="219">
        <f t="shared" si="0"/>
        <v>1462.5128238961584</v>
      </c>
      <c r="J55" s="219">
        <f t="shared" si="5"/>
        <v>1280.8840954565344</v>
      </c>
    </row>
    <row r="56" spans="1:10" x14ac:dyDescent="0.2">
      <c r="A56" s="218">
        <v>41334</v>
      </c>
      <c r="B56" s="273">
        <v>36958.92</v>
      </c>
      <c r="C56" s="271">
        <v>896.27</v>
      </c>
      <c r="D56" s="271">
        <v>122.7</v>
      </c>
      <c r="E56" s="219">
        <f t="shared" si="1"/>
        <v>1609.1497815654668</v>
      </c>
      <c r="F56" s="219">
        <f t="shared" si="2"/>
        <v>1338.6141770525758</v>
      </c>
      <c r="G56" s="219">
        <f t="shared" si="3"/>
        <v>1281.6659154401084</v>
      </c>
      <c r="H56" s="219">
        <f t="shared" si="4"/>
        <v>1213.3193724910452</v>
      </c>
      <c r="I56" s="219">
        <f t="shared" si="0"/>
        <v>1478.1562351153234</v>
      </c>
      <c r="J56" s="219">
        <f t="shared" si="5"/>
        <v>1287.3715619898082</v>
      </c>
    </row>
    <row r="57" spans="1:10" x14ac:dyDescent="0.2">
      <c r="A57" s="218">
        <v>41365</v>
      </c>
      <c r="B57" s="273">
        <v>36887.769999999997</v>
      </c>
      <c r="C57" s="271">
        <v>900.24</v>
      </c>
      <c r="D57" s="271">
        <v>122.9</v>
      </c>
      <c r="E57" s="219">
        <f t="shared" si="1"/>
        <v>1606.0519906408838</v>
      </c>
      <c r="F57" s="219">
        <f t="shared" si="2"/>
        <v>1346.4447232238724</v>
      </c>
      <c r="G57" s="219">
        <f t="shared" si="3"/>
        <v>1287.3430146226062</v>
      </c>
      <c r="H57" s="219">
        <f t="shared" si="4"/>
        <v>1218.0206028542959</v>
      </c>
      <c r="I57" s="219">
        <f t="shared" si="0"/>
        <v>1478.5684002335727</v>
      </c>
      <c r="J57" s="219">
        <f t="shared" si="5"/>
        <v>1293.8918864703153</v>
      </c>
    </row>
    <row r="58" spans="1:10" x14ac:dyDescent="0.2">
      <c r="A58" s="218">
        <v>41395</v>
      </c>
      <c r="B58" s="273">
        <v>36123.83</v>
      </c>
      <c r="C58" s="271">
        <v>910.52</v>
      </c>
      <c r="D58" s="271">
        <v>122.7</v>
      </c>
      <c r="E58" s="219">
        <f t="shared" si="1"/>
        <v>1572.7909028133956</v>
      </c>
      <c r="F58" s="219">
        <f t="shared" si="2"/>
        <v>1354.3210760617887</v>
      </c>
      <c r="G58" s="219">
        <f t="shared" si="3"/>
        <v>1302.0434125057488</v>
      </c>
      <c r="H58" s="219">
        <f t="shared" si="4"/>
        <v>1222.7400490042796</v>
      </c>
      <c r="I58" s="219">
        <f t="shared" si="0"/>
        <v>1464.4919066903369</v>
      </c>
      <c r="J58" s="219">
        <f t="shared" si="5"/>
        <v>1300.445235318135</v>
      </c>
    </row>
    <row r="59" spans="1:10" x14ac:dyDescent="0.2">
      <c r="A59" s="218">
        <v>41426</v>
      </c>
      <c r="B59" s="273">
        <v>36763.25</v>
      </c>
      <c r="C59" s="271">
        <v>897.2</v>
      </c>
      <c r="D59" s="271">
        <v>123</v>
      </c>
      <c r="E59" s="219">
        <f t="shared" si="1"/>
        <v>1600.630529981305</v>
      </c>
      <c r="F59" s="219">
        <f t="shared" si="2"/>
        <v>1362.2435035234585</v>
      </c>
      <c r="G59" s="219">
        <f t="shared" si="3"/>
        <v>1282.9958152486031</v>
      </c>
      <c r="H59" s="219">
        <f t="shared" si="4"/>
        <v>1227.4777815214318</v>
      </c>
      <c r="I59" s="219">
        <f t="shared" si="0"/>
        <v>1473.5766440882244</v>
      </c>
      <c r="J59" s="219">
        <f t="shared" si="5"/>
        <v>1307.0317757962373</v>
      </c>
    </row>
    <row r="60" spans="1:10" x14ac:dyDescent="0.2">
      <c r="A60" s="218">
        <v>41456</v>
      </c>
      <c r="B60" s="273">
        <v>35382.22</v>
      </c>
      <c r="C60" s="271">
        <v>879.02</v>
      </c>
      <c r="D60" s="271">
        <v>123</v>
      </c>
      <c r="E60" s="219">
        <f t="shared" si="1"/>
        <v>1540.5020380547185</v>
      </c>
      <c r="F60" s="219">
        <f t="shared" si="2"/>
        <v>1370.2122751334953</v>
      </c>
      <c r="G60" s="219">
        <f t="shared" si="3"/>
        <v>1256.9984189922282</v>
      </c>
      <c r="H60" s="219">
        <f t="shared" si="4"/>
        <v>1232.233871259665</v>
      </c>
      <c r="I60" s="219">
        <f t="shared" si="0"/>
        <v>1427.1005904297224</v>
      </c>
      <c r="J60" s="219">
        <f t="shared" si="5"/>
        <v>1313.651676014751</v>
      </c>
    </row>
    <row r="61" spans="1:10" x14ac:dyDescent="0.2">
      <c r="A61" s="218">
        <v>41487</v>
      </c>
      <c r="B61" s="273">
        <v>36509.86</v>
      </c>
      <c r="C61" s="271">
        <v>880.67</v>
      </c>
      <c r="D61" s="271">
        <v>123.1</v>
      </c>
      <c r="E61" s="219">
        <f t="shared" si="1"/>
        <v>1589.5982145578328</v>
      </c>
      <c r="F61" s="219">
        <f t="shared" si="2"/>
        <v>1378.2276619931615</v>
      </c>
      <c r="G61" s="219">
        <f t="shared" si="3"/>
        <v>1259.3579186524603</v>
      </c>
      <c r="H61" s="219">
        <f t="shared" si="4"/>
        <v>1237.008389347428</v>
      </c>
      <c r="I61" s="219">
        <f t="shared" si="0"/>
        <v>1457.5020961956836</v>
      </c>
      <c r="J61" s="219">
        <f t="shared" si="5"/>
        <v>1320.3051049352555</v>
      </c>
    </row>
    <row r="62" spans="1:10" x14ac:dyDescent="0.2">
      <c r="A62" s="218">
        <v>41518</v>
      </c>
      <c r="B62" s="273">
        <v>37075.14</v>
      </c>
      <c r="C62" s="271">
        <v>875.43</v>
      </c>
      <c r="D62" s="271">
        <v>123.1</v>
      </c>
      <c r="E62" s="219">
        <f t="shared" si="1"/>
        <v>1614.2098695662401</v>
      </c>
      <c r="F62" s="219">
        <f t="shared" si="2"/>
        <v>1386.289936789592</v>
      </c>
      <c r="G62" s="219">
        <f t="shared" si="3"/>
        <v>1251.8647197314808</v>
      </c>
      <c r="H62" s="219">
        <f t="shared" si="4"/>
        <v>1241.8014071887703</v>
      </c>
      <c r="I62" s="219">
        <f t="shared" si="0"/>
        <v>1469.2718096323365</v>
      </c>
      <c r="J62" s="219">
        <f t="shared" si="5"/>
        <v>1326.9922323750925</v>
      </c>
    </row>
    <row r="63" spans="1:10" x14ac:dyDescent="0.2">
      <c r="A63" s="218">
        <v>41548</v>
      </c>
      <c r="B63" s="273">
        <v>37593.5</v>
      </c>
      <c r="C63" s="271">
        <v>880.01</v>
      </c>
      <c r="D63" s="271">
        <v>123.3</v>
      </c>
      <c r="E63" s="219">
        <f t="shared" si="1"/>
        <v>1636.7786805805304</v>
      </c>
      <c r="F63" s="219">
        <f t="shared" si="2"/>
        <v>1394.3993738050708</v>
      </c>
      <c r="G63" s="219">
        <f t="shared" si="3"/>
        <v>1258.4141187883674</v>
      </c>
      <c r="H63" s="219">
        <f t="shared" si="4"/>
        <v>1246.6129964644094</v>
      </c>
      <c r="I63" s="219">
        <f t="shared" si="0"/>
        <v>1485.4328558636653</v>
      </c>
      <c r="J63" s="219">
        <f t="shared" si="5"/>
        <v>1333.7132290117004</v>
      </c>
    </row>
    <row r="64" spans="1:10" x14ac:dyDescent="0.2">
      <c r="A64" s="218">
        <v>41579</v>
      </c>
      <c r="B64" s="273">
        <v>39369.480000000003</v>
      </c>
      <c r="C64" s="271">
        <v>889.26</v>
      </c>
      <c r="D64" s="271">
        <v>123</v>
      </c>
      <c r="E64" s="219">
        <f t="shared" si="1"/>
        <v>1714.1028510125841</v>
      </c>
      <c r="F64" s="219">
        <f t="shared" si="2"/>
        <v>1402.5562489263618</v>
      </c>
      <c r="G64" s="219">
        <f t="shared" si="3"/>
        <v>1271.6416168836076</v>
      </c>
      <c r="H64" s="219">
        <f t="shared" si="4"/>
        <v>1251.4432291328033</v>
      </c>
      <c r="I64" s="219">
        <f t="shared" si="0"/>
        <v>1537.1183573609935</v>
      </c>
      <c r="J64" s="219">
        <f t="shared" si="5"/>
        <v>1340.4682663869705</v>
      </c>
    </row>
    <row r="65" spans="1:10" x14ac:dyDescent="0.2">
      <c r="A65" s="218">
        <v>41609</v>
      </c>
      <c r="B65" s="273">
        <v>39547.68</v>
      </c>
      <c r="C65" s="271">
        <v>887.16</v>
      </c>
      <c r="D65" s="271">
        <v>123</v>
      </c>
      <c r="E65" s="219">
        <f t="shared" si="1"/>
        <v>1721.8614784582714</v>
      </c>
      <c r="F65" s="219">
        <f t="shared" si="2"/>
        <v>1410.7608396540954</v>
      </c>
      <c r="G65" s="219">
        <f t="shared" si="3"/>
        <v>1268.6386173160397</v>
      </c>
      <c r="H65" s="219">
        <f t="shared" si="4"/>
        <v>1256.2921774312258</v>
      </c>
      <c r="I65" s="219">
        <f t="shared" si="0"/>
        <v>1540.5723340013787</v>
      </c>
      <c r="J65" s="219">
        <f t="shared" si="5"/>
        <v>1347.257516911626</v>
      </c>
    </row>
    <row r="66" spans="1:10" x14ac:dyDescent="0.2">
      <c r="A66" s="218">
        <v>41640</v>
      </c>
      <c r="B66" s="273">
        <v>40334.379999999997</v>
      </c>
      <c r="C66" s="271">
        <v>883.37</v>
      </c>
      <c r="D66" s="271">
        <v>122.7</v>
      </c>
      <c r="E66" s="219">
        <f t="shared" si="1"/>
        <v>1756.11351107063</v>
      </c>
      <c r="F66" s="219">
        <f t="shared" si="2"/>
        <v>1419.0134251122088</v>
      </c>
      <c r="G66" s="219">
        <f t="shared" si="3"/>
        <v>1263.2189180964765</v>
      </c>
      <c r="H66" s="219">
        <f t="shared" si="4"/>
        <v>1261.1599138768479</v>
      </c>
      <c r="I66" s="219">
        <f t="shared" si="0"/>
        <v>1558.9556738809686</v>
      </c>
      <c r="J66" s="219">
        <f t="shared" si="5"/>
        <v>1354.0811538696214</v>
      </c>
    </row>
    <row r="67" spans="1:10" x14ac:dyDescent="0.2">
      <c r="A67" s="218">
        <v>41671</v>
      </c>
      <c r="B67" s="273">
        <v>40663.61</v>
      </c>
      <c r="C67" s="271">
        <v>906.37</v>
      </c>
      <c r="D67" s="271">
        <v>123.1</v>
      </c>
      <c r="E67" s="219">
        <f t="shared" si="1"/>
        <v>1770.4478147403479</v>
      </c>
      <c r="F67" s="219">
        <f t="shared" si="2"/>
        <v>1427.3142860574417</v>
      </c>
      <c r="G67" s="219">
        <f t="shared" si="3"/>
        <v>1296.108913360317</v>
      </c>
      <c r="H67" s="219">
        <f t="shared" si="4"/>
        <v>1266.0465112678214</v>
      </c>
      <c r="I67" s="219">
        <f t="shared" si="0"/>
        <v>1580.7122541883355</v>
      </c>
      <c r="J67" s="219">
        <f t="shared" si="5"/>
        <v>1360.9393514225662</v>
      </c>
    </row>
    <row r="68" spans="1:10" x14ac:dyDescent="0.2">
      <c r="A68" s="218">
        <v>41699</v>
      </c>
      <c r="B68" s="273">
        <v>42260.17</v>
      </c>
      <c r="C68" s="271">
        <v>909.54</v>
      </c>
      <c r="D68" s="271">
        <v>124.1</v>
      </c>
      <c r="E68" s="219">
        <f t="shared" si="1"/>
        <v>1839.9602402997568</v>
      </c>
      <c r="F68" s="219">
        <f t="shared" si="2"/>
        <v>1435.6637048888881</v>
      </c>
      <c r="G68" s="219">
        <f t="shared" si="3"/>
        <v>1300.6420127075507</v>
      </c>
      <c r="H68" s="219">
        <f t="shared" si="4"/>
        <v>1270.9520426843683</v>
      </c>
      <c r="I68" s="219">
        <f t="shared" si="0"/>
        <v>1624.2329492628746</v>
      </c>
      <c r="J68" s="219">
        <f t="shared" si="5"/>
        <v>1367.8322846141698</v>
      </c>
    </row>
    <row r="69" spans="1:10" x14ac:dyDescent="0.2">
      <c r="A69" s="218">
        <v>41730</v>
      </c>
      <c r="B69" s="273">
        <v>42779.05</v>
      </c>
      <c r="C69" s="271">
        <v>907.81</v>
      </c>
      <c r="D69" s="271">
        <v>124.8</v>
      </c>
      <c r="E69" s="219">
        <f t="shared" si="1"/>
        <v>1862.551691528816</v>
      </c>
      <c r="F69" s="219">
        <f t="shared" si="2"/>
        <v>1444.0619656576037</v>
      </c>
      <c r="G69" s="219">
        <f t="shared" si="3"/>
        <v>1298.1681130637924</v>
      </c>
      <c r="H69" s="219">
        <f t="shared" si="4"/>
        <v>1275.8765814898734</v>
      </c>
      <c r="I69" s="219">
        <f t="shared" si="0"/>
        <v>1636.7982601428066</v>
      </c>
      <c r="J69" s="219">
        <f t="shared" si="5"/>
        <v>1374.7601293747086</v>
      </c>
    </row>
    <row r="70" spans="1:10" x14ac:dyDescent="0.2">
      <c r="A70" s="218">
        <v>41760</v>
      </c>
      <c r="B70" s="273">
        <v>43816.03</v>
      </c>
      <c r="C70" s="271">
        <v>912.41</v>
      </c>
      <c r="D70" s="271">
        <v>125.2</v>
      </c>
      <c r="E70" s="219">
        <f t="shared" si="1"/>
        <v>1907.7006336647808</v>
      </c>
      <c r="F70" s="219">
        <f t="shared" si="2"/>
        <v>1452.5093540762689</v>
      </c>
      <c r="G70" s="219">
        <f t="shared" si="3"/>
        <v>1304.7461121165607</v>
      </c>
      <c r="H70" s="219">
        <f t="shared" si="4"/>
        <v>1280.8202013319813</v>
      </c>
      <c r="I70" s="219">
        <f t="shared" ref="I70:I133" si="6">(0.6*E70)+(0.4*G70)</f>
        <v>1666.5188250454926</v>
      </c>
      <c r="J70" s="219">
        <f t="shared" si="5"/>
        <v>1381.7230625255172</v>
      </c>
    </row>
    <row r="71" spans="1:10" x14ac:dyDescent="0.2">
      <c r="A71" s="218">
        <v>41791</v>
      </c>
      <c r="B71" s="273">
        <v>43743.95</v>
      </c>
      <c r="C71" s="271">
        <v>923.58</v>
      </c>
      <c r="D71" s="271">
        <v>125.8</v>
      </c>
      <c r="E71" s="219">
        <f t="shared" ref="E71:E134" si="7">E70*B71/B70</f>
        <v>1904.5623515868617</v>
      </c>
      <c r="F71" s="219">
        <f t="shared" ref="F71:F134" si="8">F70*(1+F$4)^(1/12)</f>
        <v>1461.0061575289099</v>
      </c>
      <c r="G71" s="219">
        <f t="shared" ref="G71:G134" si="9">G70*C71/C70</f>
        <v>1320.7192098164348</v>
      </c>
      <c r="H71" s="219">
        <f t="shared" ref="H71:H134" si="10">H70*(1+H$4)^(1/12)</f>
        <v>1285.7829761436981</v>
      </c>
      <c r="I71" s="219">
        <f t="shared" si="6"/>
        <v>1671.0250948786911</v>
      </c>
      <c r="J71" s="219">
        <f t="shared" ref="J71:J134" si="11">J70*(1+J$4)^(1/12)</f>
        <v>1388.7212617835009</v>
      </c>
    </row>
    <row r="72" spans="1:10" x14ac:dyDescent="0.2">
      <c r="A72" s="218">
        <v>41821</v>
      </c>
      <c r="B72" s="273">
        <v>45522.61</v>
      </c>
      <c r="C72" s="271">
        <v>925.92</v>
      </c>
      <c r="D72" s="271">
        <v>125.9</v>
      </c>
      <c r="E72" s="219">
        <f t="shared" si="7"/>
        <v>1982.0032062027228</v>
      </c>
      <c r="F72" s="219">
        <f t="shared" si="8"/>
        <v>1469.5526650806742</v>
      </c>
      <c r="G72" s="219">
        <f t="shared" si="9"/>
        <v>1324.065409334582</v>
      </c>
      <c r="H72" s="219">
        <f t="shared" si="10"/>
        <v>1290.7649801444973</v>
      </c>
      <c r="I72" s="219">
        <f t="shared" si="6"/>
        <v>1718.8280874554666</v>
      </c>
      <c r="J72" s="219">
        <f t="shared" si="11"/>
        <v>1395.754905765672</v>
      </c>
    </row>
    <row r="73" spans="1:10" x14ac:dyDescent="0.2">
      <c r="A73" s="218">
        <v>41852</v>
      </c>
      <c r="B73" s="273">
        <v>46169.37</v>
      </c>
      <c r="C73" s="271">
        <v>931.76</v>
      </c>
      <c r="D73" s="271">
        <v>125.7</v>
      </c>
      <c r="E73" s="219">
        <f t="shared" si="7"/>
        <v>2010.1624087098653</v>
      </c>
      <c r="F73" s="219">
        <f t="shared" si="8"/>
        <v>1478.1491674876661</v>
      </c>
      <c r="G73" s="219">
        <f t="shared" si="9"/>
        <v>1332.4166081320095</v>
      </c>
      <c r="H73" s="219">
        <f t="shared" si="10"/>
        <v>1295.7662878414289</v>
      </c>
      <c r="I73" s="219">
        <f t="shared" si="6"/>
        <v>1739.0640884787229</v>
      </c>
      <c r="J73" s="219">
        <f t="shared" si="11"/>
        <v>1402.824173993708</v>
      </c>
    </row>
    <row r="74" spans="1:10" x14ac:dyDescent="0.2">
      <c r="A74" s="218">
        <v>41883</v>
      </c>
      <c r="B74" s="273">
        <v>47133.4</v>
      </c>
      <c r="C74" s="271">
        <v>941.7</v>
      </c>
      <c r="D74" s="271">
        <v>125.7</v>
      </c>
      <c r="E74" s="219">
        <f t="shared" si="7"/>
        <v>2052.1351899470487</v>
      </c>
      <c r="F74" s="219">
        <f t="shared" si="8"/>
        <v>1486.7959572068378</v>
      </c>
      <c r="G74" s="219">
        <f t="shared" si="9"/>
        <v>1346.630806085165</v>
      </c>
      <c r="H74" s="219">
        <f t="shared" si="10"/>
        <v>1300.7869740302351</v>
      </c>
      <c r="I74" s="219">
        <f t="shared" si="6"/>
        <v>1769.9334364022952</v>
      </c>
      <c r="J74" s="219">
        <f t="shared" si="11"/>
        <v>1409.9292468985348</v>
      </c>
    </row>
    <row r="75" spans="1:10" x14ac:dyDescent="0.2">
      <c r="A75" s="218">
        <v>41913</v>
      </c>
      <c r="B75" s="273">
        <v>45254.49</v>
      </c>
      <c r="C75" s="271">
        <v>935.77</v>
      </c>
      <c r="D75" s="271">
        <v>125.8</v>
      </c>
      <c r="E75" s="219">
        <f t="shared" si="7"/>
        <v>1970.3295631570566</v>
      </c>
      <c r="F75" s="219">
        <f t="shared" si="8"/>
        <v>1495.4933284059387</v>
      </c>
      <c r="G75" s="219">
        <f t="shared" si="9"/>
        <v>1338.1509073062705</v>
      </c>
      <c r="H75" s="219">
        <f t="shared" si="10"/>
        <v>1305.8271137964671</v>
      </c>
      <c r="I75" s="219">
        <f t="shared" si="6"/>
        <v>1717.458100816742</v>
      </c>
      <c r="J75" s="219">
        <f t="shared" si="11"/>
        <v>1417.0703058249305</v>
      </c>
    </row>
    <row r="76" spans="1:10" x14ac:dyDescent="0.2">
      <c r="A76" s="218">
        <v>41944</v>
      </c>
      <c r="B76" s="273">
        <v>44318.34</v>
      </c>
      <c r="C76" s="271">
        <v>941.1</v>
      </c>
      <c r="D76" s="271">
        <v>125.9</v>
      </c>
      <c r="E76" s="219">
        <f t="shared" si="7"/>
        <v>1929.5706457424644</v>
      </c>
      <c r="F76" s="219">
        <f t="shared" si="8"/>
        <v>1504.2415769735233</v>
      </c>
      <c r="G76" s="219">
        <f t="shared" si="9"/>
        <v>1345.7728062087172</v>
      </c>
      <c r="H76" s="219">
        <f t="shared" si="10"/>
        <v>1310.8867825166096</v>
      </c>
      <c r="I76" s="219">
        <f t="shared" si="6"/>
        <v>1696.0515099289655</v>
      </c>
      <c r="J76" s="219">
        <f t="shared" si="11"/>
        <v>1424.2475330361551</v>
      </c>
    </row>
    <row r="77" spans="1:10" x14ac:dyDescent="0.2">
      <c r="A77" s="218">
        <v>41974</v>
      </c>
      <c r="B77" s="273">
        <v>44788.72</v>
      </c>
      <c r="C77" s="271">
        <v>955.67</v>
      </c>
      <c r="D77" s="271">
        <v>125.4</v>
      </c>
      <c r="E77" s="219">
        <f t="shared" si="7"/>
        <v>1950.0504615556099</v>
      </c>
      <c r="F77" s="219">
        <f t="shared" si="8"/>
        <v>1513.0410005290175</v>
      </c>
      <c r="G77" s="219">
        <f t="shared" si="9"/>
        <v>1366.6079032084631</v>
      </c>
      <c r="H77" s="219">
        <f t="shared" si="10"/>
        <v>1315.9660558592072</v>
      </c>
      <c r="I77" s="219">
        <f t="shared" si="6"/>
        <v>1716.673438216751</v>
      </c>
      <c r="J77" s="219">
        <f t="shared" si="11"/>
        <v>1431.4611117186016</v>
      </c>
    </row>
    <row r="78" spans="1:10" ht="16" thickBot="1" x14ac:dyDescent="0.25">
      <c r="A78" s="218">
        <v>42005</v>
      </c>
      <c r="B78" s="272">
        <v>44591.13</v>
      </c>
      <c r="C78" s="271">
        <v>961.02</v>
      </c>
      <c r="D78" s="271">
        <v>124.5</v>
      </c>
      <c r="E78" s="219">
        <f t="shared" si="7"/>
        <v>1941.4476153323023</v>
      </c>
      <c r="F78" s="219">
        <f t="shared" si="8"/>
        <v>1521.8918984328441</v>
      </c>
      <c r="G78" s="219">
        <f t="shared" si="9"/>
        <v>1374.2584021067912</v>
      </c>
      <c r="H78" s="219">
        <f t="shared" si="10"/>
        <v>1321.0650097859964</v>
      </c>
      <c r="I78" s="219">
        <f t="shared" si="6"/>
        <v>1714.5719300420978</v>
      </c>
      <c r="J78" s="219">
        <f t="shared" si="11"/>
        <v>1438.7112259864718</v>
      </c>
    </row>
    <row r="79" spans="1:10" x14ac:dyDescent="0.2">
      <c r="A79" s="218">
        <v>42036</v>
      </c>
      <c r="B79" s="273">
        <v>44835.91</v>
      </c>
      <c r="C79" s="271">
        <v>1005.48</v>
      </c>
      <c r="D79" s="271">
        <v>124.3</v>
      </c>
      <c r="E79" s="219">
        <f t="shared" si="7"/>
        <v>1952.1050610458567</v>
      </c>
      <c r="F79" s="219">
        <f t="shared" si="8"/>
        <v>1530.7945717966063</v>
      </c>
      <c r="G79" s="219">
        <f t="shared" si="9"/>
        <v>1437.8361929515893</v>
      </c>
      <c r="H79" s="219">
        <f t="shared" si="10"/>
        <v>1326.1837205530412</v>
      </c>
      <c r="I79" s="219">
        <f t="shared" si="6"/>
        <v>1746.3975138081496</v>
      </c>
      <c r="J79" s="219">
        <f t="shared" si="11"/>
        <v>1445.9980608864757</v>
      </c>
    </row>
    <row r="80" spans="1:10" x14ac:dyDescent="0.2">
      <c r="A80" s="218">
        <v>42064</v>
      </c>
      <c r="B80" s="273">
        <v>46619.73</v>
      </c>
      <c r="C80" s="271">
        <v>1004.13</v>
      </c>
      <c r="D80" s="271">
        <v>125.4</v>
      </c>
      <c r="E80" s="219">
        <f t="shared" si="7"/>
        <v>2029.7705762544208</v>
      </c>
      <c r="F80" s="219">
        <f t="shared" si="8"/>
        <v>1539.7493234933327</v>
      </c>
      <c r="G80" s="219">
        <f t="shared" si="9"/>
        <v>1435.9056932295812</v>
      </c>
      <c r="H80" s="219">
        <f t="shared" si="10"/>
        <v>1331.3222647118741</v>
      </c>
      <c r="I80" s="219">
        <f t="shared" si="6"/>
        <v>1792.2246230444848</v>
      </c>
      <c r="J80" s="219">
        <f t="shared" si="11"/>
        <v>1453.3218024025543</v>
      </c>
    </row>
    <row r="81" spans="1:10" x14ac:dyDescent="0.2">
      <c r="A81" s="218">
        <v>42095</v>
      </c>
      <c r="B81" s="273">
        <v>45743.32</v>
      </c>
      <c r="C81" s="271">
        <v>1000.94</v>
      </c>
      <c r="D81" s="271">
        <v>126.3</v>
      </c>
      <c r="E81" s="219">
        <f t="shared" si="7"/>
        <v>1991.6126712057398</v>
      </c>
      <c r="F81" s="219">
        <f t="shared" si="8"/>
        <v>1548.75645816778</v>
      </c>
      <c r="G81" s="219">
        <f t="shared" si="9"/>
        <v>1431.343993886466</v>
      </c>
      <c r="H81" s="219">
        <f t="shared" si="10"/>
        <v>1336.4807191106406</v>
      </c>
      <c r="I81" s="219">
        <f t="shared" si="6"/>
        <v>1767.5052002780303</v>
      </c>
      <c r="J81" s="219">
        <f t="shared" si="11"/>
        <v>1460.6826374606267</v>
      </c>
    </row>
    <row r="82" spans="1:10" x14ac:dyDescent="0.2">
      <c r="A82" s="218">
        <v>42125</v>
      </c>
      <c r="B82" s="273">
        <v>46853.760000000002</v>
      </c>
      <c r="C82" s="271">
        <v>987.31</v>
      </c>
      <c r="D82" s="271">
        <v>126.2</v>
      </c>
      <c r="E82" s="219">
        <f t="shared" si="7"/>
        <v>2039.9599790665097</v>
      </c>
      <c r="F82" s="219">
        <f t="shared" si="8"/>
        <v>1557.8162822467984</v>
      </c>
      <c r="G82" s="219">
        <f t="shared" si="9"/>
        <v>1411.8530966931551</v>
      </c>
      <c r="H82" s="219">
        <f t="shared" si="10"/>
        <v>1341.6591608952485</v>
      </c>
      <c r="I82" s="219">
        <f t="shared" si="6"/>
        <v>1788.7172261171677</v>
      </c>
      <c r="J82" s="219">
        <f t="shared" si="11"/>
        <v>1468.0807539333607</v>
      </c>
    </row>
    <row r="83" spans="1:10" x14ac:dyDescent="0.2">
      <c r="A83" s="218">
        <v>42156</v>
      </c>
      <c r="B83" s="273">
        <v>46283.16</v>
      </c>
      <c r="C83" s="271">
        <v>989.29</v>
      </c>
      <c r="D83" s="271">
        <v>126.9</v>
      </c>
      <c r="E83" s="219">
        <f t="shared" si="7"/>
        <v>2015.1166972454703</v>
      </c>
      <c r="F83" s="219">
        <f t="shared" si="8"/>
        <v>1566.9291039497557</v>
      </c>
      <c r="G83" s="219">
        <f t="shared" si="9"/>
        <v>1414.6844962854334</v>
      </c>
      <c r="H83" s="219">
        <f t="shared" si="10"/>
        <v>1346.8576675105219</v>
      </c>
      <c r="I83" s="219">
        <f t="shared" si="6"/>
        <v>1774.9438168614554</v>
      </c>
      <c r="J83" s="219">
        <f t="shared" si="11"/>
        <v>1475.5163406449683</v>
      </c>
    </row>
    <row r="84" spans="1:10" x14ac:dyDescent="0.2">
      <c r="A84" s="218">
        <v>42186</v>
      </c>
      <c r="B84" s="273">
        <v>44995.47</v>
      </c>
      <c r="C84" s="271">
        <v>983.8</v>
      </c>
      <c r="D84" s="271">
        <v>127.2</v>
      </c>
      <c r="E84" s="219">
        <f t="shared" si="7"/>
        <v>1959.0521238698402</v>
      </c>
      <c r="F84" s="219">
        <f t="shared" si="8"/>
        <v>1576.095233299023</v>
      </c>
      <c r="G84" s="219">
        <f t="shared" si="9"/>
        <v>1406.833797415934</v>
      </c>
      <c r="H84" s="219">
        <f t="shared" si="10"/>
        <v>1352.076316701359</v>
      </c>
      <c r="I84" s="219">
        <f t="shared" si="6"/>
        <v>1738.1647932882777</v>
      </c>
      <c r="J84" s="219">
        <f t="shared" si="11"/>
        <v>1482.9895873760249</v>
      </c>
    </row>
    <row r="85" spans="1:10" x14ac:dyDescent="0.2">
      <c r="A85" s="218">
        <v>42217</v>
      </c>
      <c r="B85" s="273">
        <v>44853.46</v>
      </c>
      <c r="C85" s="271">
        <v>997.93</v>
      </c>
      <c r="D85" s="271">
        <v>127.3</v>
      </c>
      <c r="E85" s="219">
        <f t="shared" si="7"/>
        <v>1952.8691682942954</v>
      </c>
      <c r="F85" s="219">
        <f t="shared" si="8"/>
        <v>1585.3149821305219</v>
      </c>
      <c r="G85" s="219">
        <f t="shared" si="9"/>
        <v>1427.0396945062848</v>
      </c>
      <c r="H85" s="219">
        <f t="shared" si="10"/>
        <v>1357.315186513895</v>
      </c>
      <c r="I85" s="219">
        <f t="shared" si="6"/>
        <v>1742.5373787790909</v>
      </c>
      <c r="J85" s="219">
        <f t="shared" si="11"/>
        <v>1490.5006848683133</v>
      </c>
    </row>
    <row r="86" spans="1:10" x14ac:dyDescent="0.2">
      <c r="A86" s="218">
        <v>42248</v>
      </c>
      <c r="B86" s="273">
        <v>43042.720000000001</v>
      </c>
      <c r="C86" s="271">
        <v>987.9</v>
      </c>
      <c r="D86" s="271">
        <v>127.3</v>
      </c>
      <c r="E86" s="219">
        <f t="shared" si="7"/>
        <v>1874.0315865827126</v>
      </c>
      <c r="F86" s="219">
        <f t="shared" si="8"/>
        <v>1594.5886641043335</v>
      </c>
      <c r="G86" s="219">
        <f t="shared" si="9"/>
        <v>1412.6967965716622</v>
      </c>
      <c r="H86" s="219">
        <f t="shared" si="10"/>
        <v>1362.5743552966694</v>
      </c>
      <c r="I86" s="219">
        <f t="shared" si="6"/>
        <v>1689.4976705782924</v>
      </c>
      <c r="J86" s="219">
        <f t="shared" si="11"/>
        <v>1498.0498248296917</v>
      </c>
    </row>
    <row r="87" spans="1:10" x14ac:dyDescent="0.2">
      <c r="A87" s="218">
        <v>42278</v>
      </c>
      <c r="B87" s="273">
        <v>41460.959999999999</v>
      </c>
      <c r="C87" s="271">
        <v>985.23</v>
      </c>
      <c r="D87" s="271">
        <v>127.1</v>
      </c>
      <c r="E87" s="219">
        <f t="shared" si="7"/>
        <v>1805.1635363667162</v>
      </c>
      <c r="F87" s="219">
        <f t="shared" si="8"/>
        <v>1603.9165947153692</v>
      </c>
      <c r="G87" s="219">
        <f t="shared" si="9"/>
        <v>1408.8786971214686</v>
      </c>
      <c r="H87" s="219">
        <f t="shared" si="10"/>
        <v>1367.8539017017974</v>
      </c>
      <c r="I87" s="219">
        <f t="shared" si="6"/>
        <v>1646.649600668617</v>
      </c>
      <c r="J87" s="219">
        <f t="shared" si="11"/>
        <v>1505.6371999389871</v>
      </c>
    </row>
    <row r="88" spans="1:10" x14ac:dyDescent="0.2">
      <c r="A88" s="218">
        <v>42309</v>
      </c>
      <c r="B88" s="273">
        <v>42271.89</v>
      </c>
      <c r="C88" s="271">
        <v>982.7</v>
      </c>
      <c r="D88" s="271">
        <v>127.2</v>
      </c>
      <c r="E88" s="219">
        <f t="shared" si="7"/>
        <v>1840.4705159095408</v>
      </c>
      <c r="F88" s="219">
        <f t="shared" si="8"/>
        <v>1613.2990913041037</v>
      </c>
      <c r="G88" s="219">
        <f t="shared" si="9"/>
        <v>1405.2607976424461</v>
      </c>
      <c r="H88" s="219">
        <f t="shared" si="10"/>
        <v>1373.1539046861467</v>
      </c>
      <c r="I88" s="219">
        <f t="shared" si="6"/>
        <v>1666.3866286027028</v>
      </c>
      <c r="J88" s="219">
        <f t="shared" si="11"/>
        <v>1513.2630038509133</v>
      </c>
    </row>
    <row r="89" spans="1:10" x14ac:dyDescent="0.2">
      <c r="A89" s="218">
        <v>42339</v>
      </c>
      <c r="B89" s="273">
        <v>42174.64</v>
      </c>
      <c r="C89" s="271">
        <v>983.69</v>
      </c>
      <c r="D89" s="271">
        <v>127.1</v>
      </c>
      <c r="E89" s="219">
        <f t="shared" si="7"/>
        <v>1836.2363603590748</v>
      </c>
      <c r="F89" s="219">
        <f t="shared" si="8"/>
        <v>1622.7364730673714</v>
      </c>
      <c r="G89" s="219">
        <f t="shared" si="9"/>
        <v>1406.6764974385851</v>
      </c>
      <c r="H89" s="219">
        <f t="shared" si="10"/>
        <v>1378.4744435125176</v>
      </c>
      <c r="I89" s="219">
        <f t="shared" si="6"/>
        <v>1664.4124151908786</v>
      </c>
      <c r="J89" s="219">
        <f t="shared" si="11"/>
        <v>1520.9274312010125</v>
      </c>
    </row>
    <row r="90" spans="1:10" x14ac:dyDescent="0.2">
      <c r="A90" s="218">
        <v>42370</v>
      </c>
      <c r="B90" s="273">
        <v>40881.839999999997</v>
      </c>
      <c r="C90" s="271">
        <v>994.85</v>
      </c>
      <c r="D90" s="271">
        <v>126.5</v>
      </c>
      <c r="E90" s="219">
        <f t="shared" si="7"/>
        <v>1779.9493033344691</v>
      </c>
      <c r="F90" s="219">
        <f t="shared" si="8"/>
        <v>1632.2290610692255</v>
      </c>
      <c r="G90" s="219">
        <f t="shared" si="9"/>
        <v>1422.6352951405183</v>
      </c>
      <c r="H90" s="219">
        <f t="shared" si="10"/>
        <v>1383.8155977508293</v>
      </c>
      <c r="I90" s="219">
        <f t="shared" si="6"/>
        <v>1637.0237000568886</v>
      </c>
      <c r="J90" s="219">
        <f t="shared" si="11"/>
        <v>1528.6306776106246</v>
      </c>
    </row>
    <row r="91" spans="1:10" x14ac:dyDescent="0.2">
      <c r="A91" s="218">
        <v>42401</v>
      </c>
      <c r="B91" s="273">
        <v>40404.04</v>
      </c>
      <c r="C91" s="271">
        <v>998.72</v>
      </c>
      <c r="D91" s="271">
        <v>126.8</v>
      </c>
      <c r="E91" s="219">
        <f t="shared" si="7"/>
        <v>1759.1464290721267</v>
      </c>
      <c r="F91" s="219">
        <f t="shared" si="8"/>
        <v>1641.7771782518605</v>
      </c>
      <c r="G91" s="219">
        <f t="shared" si="9"/>
        <v>1428.169394343608</v>
      </c>
      <c r="H91" s="219">
        <f t="shared" si="10"/>
        <v>1389.1774472793086</v>
      </c>
      <c r="I91" s="219">
        <f t="shared" si="6"/>
        <v>1626.7556151807194</v>
      </c>
      <c r="J91" s="219">
        <f t="shared" si="11"/>
        <v>1536.3729396918789</v>
      </c>
    </row>
    <row r="92" spans="1:10" x14ac:dyDescent="0.2">
      <c r="A92" s="218">
        <v>42430</v>
      </c>
      <c r="B92" s="273">
        <v>40593.129999999997</v>
      </c>
      <c r="C92" s="271">
        <v>1000.86</v>
      </c>
      <c r="D92" s="271">
        <v>127.1</v>
      </c>
      <c r="E92" s="219">
        <f t="shared" si="7"/>
        <v>1767.379194861717</v>
      </c>
      <c r="F92" s="219">
        <f t="shared" si="8"/>
        <v>1651.3811494465995</v>
      </c>
      <c r="G92" s="219">
        <f t="shared" si="9"/>
        <v>1431.2295939029391</v>
      </c>
      <c r="H92" s="219">
        <f t="shared" si="10"/>
        <v>1394.5600722856861</v>
      </c>
      <c r="I92" s="219">
        <f t="shared" si="6"/>
        <v>1632.9193544782056</v>
      </c>
      <c r="J92" s="219">
        <f t="shared" si="11"/>
        <v>1544.1544150527125</v>
      </c>
    </row>
    <row r="93" spans="1:10" x14ac:dyDescent="0.2">
      <c r="A93" s="218">
        <v>42461</v>
      </c>
      <c r="B93" s="273">
        <v>42737.72</v>
      </c>
      <c r="C93" s="271">
        <v>1008.72</v>
      </c>
      <c r="D93" s="271">
        <v>127.9</v>
      </c>
      <c r="E93" s="219">
        <f t="shared" si="7"/>
        <v>1860.7522298434612</v>
      </c>
      <c r="F93" s="219">
        <f t="shared" si="8"/>
        <v>1661.0413013849443</v>
      </c>
      <c r="G93" s="219">
        <f t="shared" si="9"/>
        <v>1442.4693922844081</v>
      </c>
      <c r="H93" s="219">
        <f t="shared" si="10"/>
        <v>1399.963553268394</v>
      </c>
      <c r="I93" s="219">
        <f t="shared" si="6"/>
        <v>1693.4390948198402</v>
      </c>
      <c r="J93" s="219">
        <f t="shared" si="11"/>
        <v>1551.9753023019143</v>
      </c>
    </row>
    <row r="94" spans="1:10" x14ac:dyDescent="0.2">
      <c r="A94" s="218">
        <v>42491</v>
      </c>
      <c r="B94" s="273">
        <v>44309.23</v>
      </c>
      <c r="C94" s="271">
        <v>1007.92</v>
      </c>
      <c r="D94" s="271">
        <v>128.30000000000001</v>
      </c>
      <c r="E94" s="219">
        <f t="shared" si="7"/>
        <v>1929.1740065952699</v>
      </c>
      <c r="F94" s="219">
        <f t="shared" si="8"/>
        <v>1670.7579627096916</v>
      </c>
      <c r="G94" s="219">
        <f t="shared" si="9"/>
        <v>1441.3253924491439</v>
      </c>
      <c r="H94" s="219">
        <f t="shared" si="10"/>
        <v>1405.387971037771</v>
      </c>
      <c r="I94" s="219">
        <f t="shared" si="6"/>
        <v>1734.0345609368196</v>
      </c>
      <c r="J94" s="219">
        <f t="shared" si="11"/>
        <v>1559.8358010541942</v>
      </c>
    </row>
    <row r="95" spans="1:10" x14ac:dyDescent="0.2">
      <c r="A95" s="218">
        <v>42522</v>
      </c>
      <c r="B95" s="273">
        <v>44750.64</v>
      </c>
      <c r="C95" s="271">
        <v>1017.08</v>
      </c>
      <c r="D95" s="271">
        <v>128.80000000000001</v>
      </c>
      <c r="E95" s="219">
        <f t="shared" si="7"/>
        <v>1948.3925012125587</v>
      </c>
      <c r="F95" s="219">
        <f t="shared" si="8"/>
        <v>1680.5314639861133</v>
      </c>
      <c r="G95" s="219">
        <f t="shared" si="9"/>
        <v>1454.4241905629171</v>
      </c>
      <c r="H95" s="219">
        <f t="shared" si="10"/>
        <v>1410.8334067172698</v>
      </c>
      <c r="I95" s="219">
        <f t="shared" si="6"/>
        <v>1750.8051769527021</v>
      </c>
      <c r="J95" s="219">
        <f t="shared" si="11"/>
        <v>1567.7361119352772</v>
      </c>
    </row>
    <row r="96" spans="1:10" x14ac:dyDescent="0.2">
      <c r="A96" s="218">
        <v>42552</v>
      </c>
      <c r="B96" s="273">
        <v>44903.83</v>
      </c>
      <c r="C96" s="271">
        <v>1035.1099999999999</v>
      </c>
      <c r="D96" s="271">
        <v>129.1</v>
      </c>
      <c r="E96" s="219">
        <f t="shared" si="7"/>
        <v>1955.0622214056277</v>
      </c>
      <c r="F96" s="219">
        <f t="shared" si="8"/>
        <v>1690.3621377132024</v>
      </c>
      <c r="G96" s="219">
        <f t="shared" si="9"/>
        <v>1480.2070868501798</v>
      </c>
      <c r="H96" s="219">
        <f t="shared" si="10"/>
        <v>1416.2999417446717</v>
      </c>
      <c r="I96" s="219">
        <f t="shared" si="6"/>
        <v>1765.1201675834486</v>
      </c>
      <c r="J96" s="219">
        <f t="shared" si="11"/>
        <v>1575.6764365870249</v>
      </c>
    </row>
    <row r="97" spans="1:10" x14ac:dyDescent="0.2">
      <c r="A97" s="218">
        <v>42583</v>
      </c>
      <c r="B97" s="273">
        <v>46657.94</v>
      </c>
      <c r="C97" s="271">
        <v>1043.8399999999999</v>
      </c>
      <c r="D97" s="271">
        <v>128.9</v>
      </c>
      <c r="E97" s="219">
        <f t="shared" si="7"/>
        <v>2031.4341966511652</v>
      </c>
      <c r="F97" s="219">
        <f t="shared" si="8"/>
        <v>1700.250318334985</v>
      </c>
      <c r="G97" s="219">
        <f t="shared" si="9"/>
        <v>1492.6909850524985</v>
      </c>
      <c r="H97" s="219">
        <f t="shared" si="10"/>
        <v>1421.7876578733033</v>
      </c>
      <c r="I97" s="219">
        <f t="shared" si="6"/>
        <v>1815.9369120116985</v>
      </c>
      <c r="J97" s="219">
        <f t="shared" si="11"/>
        <v>1583.6569776725812</v>
      </c>
    </row>
    <row r="98" spans="1:10" x14ac:dyDescent="0.2">
      <c r="A98" s="218">
        <v>42614</v>
      </c>
      <c r="B98" s="273">
        <v>46782.53</v>
      </c>
      <c r="C98" s="271">
        <v>1044.79</v>
      </c>
      <c r="D98" s="271">
        <v>128.69999999999999</v>
      </c>
      <c r="E98" s="219">
        <f t="shared" si="7"/>
        <v>2036.8587050319629</v>
      </c>
      <c r="F98" s="219">
        <f t="shared" si="8"/>
        <v>1710.1963422518979</v>
      </c>
      <c r="G98" s="219">
        <f t="shared" si="9"/>
        <v>1494.0494848568746</v>
      </c>
      <c r="H98" s="219">
        <f t="shared" si="10"/>
        <v>1427.2966371732593</v>
      </c>
      <c r="I98" s="219">
        <f t="shared" si="6"/>
        <v>1819.7350169619276</v>
      </c>
      <c r="J98" s="219">
        <f t="shared" si="11"/>
        <v>1591.6779388815457</v>
      </c>
    </row>
    <row r="99" spans="1:10" x14ac:dyDescent="0.2">
      <c r="A99" s="218">
        <v>42644</v>
      </c>
      <c r="B99" s="273">
        <v>47352.94</v>
      </c>
      <c r="C99" s="271">
        <v>1047.3800000000001</v>
      </c>
      <c r="D99" s="271">
        <v>128.80000000000001</v>
      </c>
      <c r="E99" s="219">
        <f t="shared" si="7"/>
        <v>2061.6937144668373</v>
      </c>
      <c r="F99" s="219">
        <f t="shared" si="8"/>
        <v>1720.2005478322337</v>
      </c>
      <c r="G99" s="219">
        <f t="shared" si="9"/>
        <v>1497.7531843235422</v>
      </c>
      <c r="H99" s="219">
        <f t="shared" si="10"/>
        <v>1432.8269620326309</v>
      </c>
      <c r="I99" s="219">
        <f t="shared" si="6"/>
        <v>1836.1175024095191</v>
      </c>
      <c r="J99" s="219">
        <f t="shared" si="11"/>
        <v>1599.7395249351723</v>
      </c>
    </row>
    <row r="100" spans="1:10" x14ac:dyDescent="0.2">
      <c r="A100" s="218">
        <v>42675</v>
      </c>
      <c r="B100" s="273">
        <v>47645.5</v>
      </c>
      <c r="C100" s="271">
        <v>1037.8800000000001</v>
      </c>
      <c r="D100" s="271">
        <v>129.1</v>
      </c>
      <c r="E100" s="219">
        <f t="shared" si="7"/>
        <v>2074.4314476066256</v>
      </c>
      <c r="F100" s="219">
        <f t="shared" si="8"/>
        <v>1730.2632754236515</v>
      </c>
      <c r="G100" s="219">
        <f t="shared" si="9"/>
        <v>1484.1681862797818</v>
      </c>
      <c r="H100" s="219">
        <f t="shared" si="10"/>
        <v>1438.3787151587369</v>
      </c>
      <c r="I100" s="219">
        <f t="shared" si="6"/>
        <v>1838.326143075888</v>
      </c>
      <c r="J100" s="219">
        <f t="shared" si="11"/>
        <v>1607.8419415915937</v>
      </c>
    </row>
    <row r="101" spans="1:10" x14ac:dyDescent="0.2">
      <c r="A101" s="218">
        <v>42705</v>
      </c>
      <c r="B101" s="273">
        <v>48690.84</v>
      </c>
      <c r="C101" s="271">
        <v>1016.44</v>
      </c>
      <c r="D101" s="271">
        <v>128.6</v>
      </c>
      <c r="E101" s="219">
        <f t="shared" si="7"/>
        <v>2119.9443747338696</v>
      </c>
      <c r="F101" s="219">
        <f t="shared" si="8"/>
        <v>1740.384867364756</v>
      </c>
      <c r="G101" s="219">
        <f t="shared" si="9"/>
        <v>1453.5089906947057</v>
      </c>
      <c r="H101" s="219">
        <f t="shared" si="10"/>
        <v>1443.9519795793606</v>
      </c>
      <c r="I101" s="219">
        <f t="shared" si="6"/>
        <v>1853.370221118204</v>
      </c>
      <c r="J101" s="219">
        <f t="shared" si="11"/>
        <v>1615.9853956510742</v>
      </c>
    </row>
    <row r="102" spans="1:10" x14ac:dyDescent="0.2">
      <c r="A102" s="218">
        <v>42736</v>
      </c>
      <c r="B102" s="273">
        <v>49500.53</v>
      </c>
      <c r="C102" s="271">
        <v>1011.39</v>
      </c>
      <c r="D102" s="271">
        <v>128.4</v>
      </c>
      <c r="E102" s="219">
        <f t="shared" si="7"/>
        <v>2155.197366072246</v>
      </c>
      <c r="F102" s="219">
        <f t="shared" si="8"/>
        <v>1750.5656679967444</v>
      </c>
      <c r="G102" s="219">
        <f t="shared" si="9"/>
        <v>1446.2874917346014</v>
      </c>
      <c r="H102" s="219">
        <f t="shared" si="10"/>
        <v>1449.546838643992</v>
      </c>
      <c r="I102" s="219">
        <f t="shared" si="6"/>
        <v>1871.633416337188</v>
      </c>
      <c r="J102" s="219">
        <f t="shared" si="11"/>
        <v>1624.1700949612871</v>
      </c>
    </row>
    <row r="103" spans="1:10" x14ac:dyDescent="0.2">
      <c r="A103" s="218">
        <v>42767</v>
      </c>
      <c r="B103" s="273">
        <v>49920.59</v>
      </c>
      <c r="C103" s="271">
        <v>1010.16</v>
      </c>
      <c r="D103" s="271">
        <v>129.5</v>
      </c>
      <c r="E103" s="219">
        <f t="shared" si="7"/>
        <v>2173.4863057177872</v>
      </c>
      <c r="F103" s="219">
        <f t="shared" si="8"/>
        <v>1760.8060236751205</v>
      </c>
      <c r="G103" s="219">
        <f t="shared" si="9"/>
        <v>1444.5285919878829</v>
      </c>
      <c r="H103" s="219">
        <f t="shared" si="10"/>
        <v>1455.1633760250743</v>
      </c>
      <c r="I103" s="219">
        <f t="shared" si="6"/>
        <v>1881.9032202258254</v>
      </c>
      <c r="J103" s="219">
        <f t="shared" si="11"/>
        <v>1632.3962484226197</v>
      </c>
    </row>
    <row r="104" spans="1:10" x14ac:dyDescent="0.2">
      <c r="A104" s="218">
        <v>42795</v>
      </c>
      <c r="B104" s="273">
        <v>50026.48</v>
      </c>
      <c r="C104" s="271">
        <v>1019.81</v>
      </c>
      <c r="D104" s="271">
        <v>129.69999999999999</v>
      </c>
      <c r="E104" s="219">
        <f t="shared" si="7"/>
        <v>2178.0966371444083</v>
      </c>
      <c r="F104" s="219">
        <f t="shared" si="8"/>
        <v>1771.1062827814781</v>
      </c>
      <c r="G104" s="219">
        <f t="shared" si="9"/>
        <v>1458.3280900007551</v>
      </c>
      <c r="H104" s="219">
        <f t="shared" si="10"/>
        <v>1460.8016757192547</v>
      </c>
      <c r="I104" s="219">
        <f t="shared" si="6"/>
        <v>1890.1892182869469</v>
      </c>
      <c r="J104" s="219">
        <f t="shared" si="11"/>
        <v>1640.6640659935053</v>
      </c>
    </row>
    <row r="105" spans="1:10" x14ac:dyDescent="0.2">
      <c r="A105" s="218">
        <v>42826</v>
      </c>
      <c r="B105" s="273">
        <v>50695.31</v>
      </c>
      <c r="C105" s="271">
        <v>1023.95</v>
      </c>
      <c r="D105" s="271">
        <v>129.9</v>
      </c>
      <c r="E105" s="219">
        <f t="shared" si="7"/>
        <v>2207.2167426129777</v>
      </c>
      <c r="F105" s="219">
        <f t="shared" si="8"/>
        <v>1781.4667957353529</v>
      </c>
      <c r="G105" s="219">
        <f t="shared" si="9"/>
        <v>1464.2482891482466</v>
      </c>
      <c r="H105" s="219">
        <f t="shared" si="10"/>
        <v>1466.4618220486414</v>
      </c>
      <c r="I105" s="219">
        <f t="shared" si="6"/>
        <v>1910.0293612270852</v>
      </c>
      <c r="J105" s="219">
        <f t="shared" si="11"/>
        <v>1648.9737586957824</v>
      </c>
    </row>
    <row r="106" spans="1:10" x14ac:dyDescent="0.2">
      <c r="A106" s="218">
        <v>42856</v>
      </c>
      <c r="B106" s="273">
        <v>50918.15</v>
      </c>
      <c r="C106" s="271">
        <v>1038.6400000000001</v>
      </c>
      <c r="D106" s="271">
        <v>130.4</v>
      </c>
      <c r="E106" s="219">
        <f t="shared" si="7"/>
        <v>2216.9189454187967</v>
      </c>
      <c r="F106" s="219">
        <f t="shared" si="8"/>
        <v>1791.8879150061446</v>
      </c>
      <c r="G106" s="219">
        <f t="shared" si="9"/>
        <v>1485.2549861232824</v>
      </c>
      <c r="H106" s="219">
        <f t="shared" si="10"/>
        <v>1472.1438996620636</v>
      </c>
      <c r="I106" s="219">
        <f t="shared" si="6"/>
        <v>1924.2533617005911</v>
      </c>
      <c r="J106" s="219">
        <f t="shared" si="11"/>
        <v>1657.3255386200799</v>
      </c>
    </row>
    <row r="107" spans="1:10" x14ac:dyDescent="0.2">
      <c r="A107" s="218">
        <v>42887</v>
      </c>
      <c r="B107" s="273">
        <v>50243.42</v>
      </c>
      <c r="C107" s="271">
        <v>1047.54</v>
      </c>
      <c r="D107" s="271">
        <v>130.5</v>
      </c>
      <c r="E107" s="219">
        <f t="shared" si="7"/>
        <v>2187.541960590353</v>
      </c>
      <c r="F107" s="219">
        <f t="shared" si="8"/>
        <v>1802.3699951251069</v>
      </c>
      <c r="G107" s="219">
        <f t="shared" si="9"/>
        <v>1497.9819842905945</v>
      </c>
      <c r="H107" s="219">
        <f t="shared" si="10"/>
        <v>1477.8479935363387</v>
      </c>
      <c r="I107" s="219">
        <f t="shared" si="6"/>
        <v>1911.7179700704496</v>
      </c>
      <c r="J107" s="219">
        <f t="shared" si="11"/>
        <v>1665.7196189312306</v>
      </c>
    </row>
    <row r="108" spans="1:10" x14ac:dyDescent="0.2">
      <c r="A108" s="218">
        <v>42917</v>
      </c>
      <c r="B108" s="273">
        <v>49864.480000000003</v>
      </c>
      <c r="C108" s="271">
        <v>1035.3</v>
      </c>
      <c r="D108" s="271">
        <v>130.4</v>
      </c>
      <c r="E108" s="219">
        <f t="shared" si="7"/>
        <v>2171.0433394665106</v>
      </c>
      <c r="F108" s="219">
        <f t="shared" si="8"/>
        <v>1812.91339269741</v>
      </c>
      <c r="G108" s="219">
        <f t="shared" si="9"/>
        <v>1480.4787868110548</v>
      </c>
      <c r="H108" s="219">
        <f t="shared" si="10"/>
        <v>1483.5741889775422</v>
      </c>
      <c r="I108" s="219">
        <f t="shared" si="6"/>
        <v>1894.8175184043282</v>
      </c>
      <c r="J108" s="219">
        <f t="shared" si="11"/>
        <v>1674.1562138737124</v>
      </c>
    </row>
    <row r="109" spans="1:10" x14ac:dyDescent="0.2">
      <c r="A109" s="218">
        <v>42948</v>
      </c>
      <c r="B109" s="273">
        <v>49834.07</v>
      </c>
      <c r="C109" s="271">
        <v>1015.61</v>
      </c>
      <c r="D109" s="271">
        <v>130.4</v>
      </c>
      <c r="E109" s="219">
        <f t="shared" si="7"/>
        <v>2169.7193222912952</v>
      </c>
      <c r="F109" s="219">
        <f t="shared" si="8"/>
        <v>1823.5184664142719</v>
      </c>
      <c r="G109" s="219">
        <f t="shared" si="9"/>
        <v>1452.3220908656192</v>
      </c>
      <c r="H109" s="219">
        <f t="shared" si="10"/>
        <v>1489.3225716222837</v>
      </c>
      <c r="I109" s="219">
        <f t="shared" si="6"/>
        <v>1882.7604297210246</v>
      </c>
      <c r="J109" s="219">
        <f t="shared" si="11"/>
        <v>1682.6355387771159</v>
      </c>
    </row>
    <row r="110" spans="1:10" x14ac:dyDescent="0.2">
      <c r="A110" s="218">
        <v>42979</v>
      </c>
      <c r="B110" s="273">
        <v>50166.87</v>
      </c>
      <c r="C110" s="271">
        <v>1029.9100000000001</v>
      </c>
      <c r="D110" s="271">
        <v>130.5</v>
      </c>
      <c r="E110" s="219">
        <f t="shared" si="7"/>
        <v>2184.2090597431743</v>
      </c>
      <c r="F110" s="219">
        <f t="shared" si="8"/>
        <v>1834.1855770651612</v>
      </c>
      <c r="G110" s="219">
        <f t="shared" si="9"/>
        <v>1472.7710879209637</v>
      </c>
      <c r="H110" s="219">
        <f t="shared" si="10"/>
        <v>1495.0932274389877</v>
      </c>
      <c r="I110" s="219">
        <f t="shared" si="6"/>
        <v>1899.63387101429</v>
      </c>
      <c r="J110" s="219">
        <f t="shared" si="11"/>
        <v>1691.1578100616407</v>
      </c>
    </row>
    <row r="111" spans="1:10" x14ac:dyDescent="0.2">
      <c r="A111" s="218">
        <v>43009</v>
      </c>
      <c r="B111" s="273">
        <v>51701.68</v>
      </c>
      <c r="C111" s="271">
        <v>1016.28</v>
      </c>
      <c r="D111" s="271">
        <v>130.80000000000001</v>
      </c>
      <c r="E111" s="219">
        <f t="shared" si="7"/>
        <v>2251.032959798817</v>
      </c>
      <c r="F111" s="219">
        <f t="shared" si="8"/>
        <v>1844.9150875500713</v>
      </c>
      <c r="G111" s="219">
        <f t="shared" si="9"/>
        <v>1453.2801907276528</v>
      </c>
      <c r="H111" s="219">
        <f t="shared" si="10"/>
        <v>1500.8862427291795</v>
      </c>
      <c r="I111" s="219">
        <f t="shared" si="6"/>
        <v>1931.9318521703512</v>
      </c>
      <c r="J111" s="219">
        <f t="shared" si="11"/>
        <v>1699.7232452436187</v>
      </c>
    </row>
    <row r="112" spans="1:10" x14ac:dyDescent="0.2">
      <c r="A112" s="218">
        <v>43040</v>
      </c>
      <c r="B112" s="273">
        <v>53113.94</v>
      </c>
      <c r="C112" s="271">
        <v>1032.98</v>
      </c>
      <c r="D112" s="271">
        <v>130.9</v>
      </c>
      <c r="E112" s="219">
        <f t="shared" si="7"/>
        <v>2312.5211707777539</v>
      </c>
      <c r="F112" s="219">
        <f t="shared" si="8"/>
        <v>1855.707362891867</v>
      </c>
      <c r="G112" s="219">
        <f t="shared" si="9"/>
        <v>1477.1611872887893</v>
      </c>
      <c r="H112" s="219">
        <f t="shared" si="10"/>
        <v>1506.7017041287754</v>
      </c>
      <c r="I112" s="219">
        <f t="shared" si="6"/>
        <v>1978.3771773821682</v>
      </c>
      <c r="J112" s="219">
        <f t="shared" si="11"/>
        <v>1708.3320629410666</v>
      </c>
    </row>
    <row r="113" spans="1:10" x14ac:dyDescent="0.2">
      <c r="A113" s="218">
        <v>43070</v>
      </c>
      <c r="B113" s="273">
        <v>53364.69</v>
      </c>
      <c r="C113" s="271">
        <v>1041.1099999999999</v>
      </c>
      <c r="D113" s="271">
        <v>131.30000000000001</v>
      </c>
      <c r="E113" s="219">
        <f t="shared" si="7"/>
        <v>2323.4385435724012</v>
      </c>
      <c r="F113" s="219">
        <f t="shared" si="8"/>
        <v>1866.5627702487016</v>
      </c>
      <c r="G113" s="219">
        <f t="shared" si="9"/>
        <v>1488.7870856146596</v>
      </c>
      <c r="H113" s="219">
        <f t="shared" si="10"/>
        <v>1512.5396986093785</v>
      </c>
      <c r="I113" s="219">
        <f t="shared" si="6"/>
        <v>1989.5779603893047</v>
      </c>
      <c r="J113" s="219">
        <f t="shared" si="11"/>
        <v>1716.9844828792648</v>
      </c>
    </row>
    <row r="114" spans="1:10" x14ac:dyDescent="0.2">
      <c r="A114" s="218">
        <v>43101</v>
      </c>
      <c r="B114" s="273">
        <v>54002.68</v>
      </c>
      <c r="C114" s="271">
        <v>1036.8399999999999</v>
      </c>
      <c r="D114" s="271">
        <v>130.80000000000001</v>
      </c>
      <c r="E114" s="219">
        <f t="shared" si="7"/>
        <v>2351.2159101496968</v>
      </c>
      <c r="F114" s="219">
        <f t="shared" si="8"/>
        <v>1877.4816789265092</v>
      </c>
      <c r="G114" s="219">
        <f t="shared" si="9"/>
        <v>1482.6809864939378</v>
      </c>
      <c r="H114" s="219">
        <f t="shared" si="10"/>
        <v>1518.4003134795798</v>
      </c>
      <c r="I114" s="219">
        <f t="shared" si="6"/>
        <v>2003.8019406873932</v>
      </c>
      <c r="J114" s="219">
        <f t="shared" si="11"/>
        <v>1725.6807258963659</v>
      </c>
    </row>
    <row r="115" spans="1:10" x14ac:dyDescent="0.2">
      <c r="A115" s="218">
        <v>43132</v>
      </c>
      <c r="B115" s="273">
        <v>53249.36</v>
      </c>
      <c r="C115" s="271">
        <v>1028.55</v>
      </c>
      <c r="D115" s="271">
        <v>131.69999999999999</v>
      </c>
      <c r="E115" s="219">
        <f t="shared" si="7"/>
        <v>2318.4172051699816</v>
      </c>
      <c r="F115" s="219">
        <f t="shared" si="8"/>
        <v>1888.4644603915676</v>
      </c>
      <c r="G115" s="219">
        <f t="shared" si="9"/>
        <v>1470.8262882010142</v>
      </c>
      <c r="H115" s="219">
        <f t="shared" si="10"/>
        <v>1524.2836363862634</v>
      </c>
      <c r="I115" s="219">
        <f t="shared" si="6"/>
        <v>1979.3808383823946</v>
      </c>
      <c r="J115" s="219">
        <f t="shared" si="11"/>
        <v>1734.4210139490317</v>
      </c>
    </row>
    <row r="116" spans="1:10" x14ac:dyDescent="0.2">
      <c r="A116" s="218">
        <v>43160</v>
      </c>
      <c r="B116" s="273">
        <v>51643.6</v>
      </c>
      <c r="C116" s="271">
        <v>1030.07</v>
      </c>
      <c r="D116" s="271">
        <v>132.5</v>
      </c>
      <c r="E116" s="219">
        <f t="shared" si="7"/>
        <v>2248.5042219646671</v>
      </c>
      <c r="F116" s="219">
        <f t="shared" si="8"/>
        <v>1899.511488283136</v>
      </c>
      <c r="G116" s="219">
        <f t="shared" si="9"/>
        <v>1472.999887888016</v>
      </c>
      <c r="H116" s="219">
        <f t="shared" si="10"/>
        <v>1530.1897553159174</v>
      </c>
      <c r="I116" s="219">
        <f t="shared" si="6"/>
        <v>1938.3024883340067</v>
      </c>
      <c r="J116" s="219">
        <f t="shared" si="11"/>
        <v>1743.2055701180977</v>
      </c>
    </row>
    <row r="117" spans="1:10" x14ac:dyDescent="0.2">
      <c r="A117" s="218">
        <v>43191</v>
      </c>
      <c r="B117" s="273">
        <v>51562.02</v>
      </c>
      <c r="C117" s="271">
        <v>1037.8499999999999</v>
      </c>
      <c r="D117" s="271">
        <v>132.9</v>
      </c>
      <c r="E117" s="219">
        <f t="shared" si="7"/>
        <v>2244.9523205784762</v>
      </c>
      <c r="F117" s="219">
        <f t="shared" si="8"/>
        <v>1910.6231384261669</v>
      </c>
      <c r="G117" s="219">
        <f t="shared" si="9"/>
        <v>1484.1252862859587</v>
      </c>
      <c r="H117" s="219">
        <f t="shared" si="10"/>
        <v>1536.1187585959499</v>
      </c>
      <c r="I117" s="219">
        <f t="shared" si="6"/>
        <v>1940.6215068614692</v>
      </c>
      <c r="J117" s="219">
        <f t="shared" si="11"/>
        <v>1752.0346186142672</v>
      </c>
    </row>
    <row r="118" spans="1:10" x14ac:dyDescent="0.2">
      <c r="A118" s="218">
        <v>43221</v>
      </c>
      <c r="B118" s="273">
        <v>52501.09</v>
      </c>
      <c r="C118" s="271">
        <v>1028.96</v>
      </c>
      <c r="D118" s="271">
        <v>133.30000000000001</v>
      </c>
      <c r="E118" s="219">
        <f t="shared" si="7"/>
        <v>2285.8383715067685</v>
      </c>
      <c r="F118" s="219">
        <f t="shared" si="8"/>
        <v>1921.7997888440909</v>
      </c>
      <c r="G118" s="219">
        <f t="shared" si="9"/>
        <v>1471.4125881165876</v>
      </c>
      <c r="H118" s="219">
        <f t="shared" si="10"/>
        <v>1542.0707348960098</v>
      </c>
      <c r="I118" s="219">
        <f t="shared" si="6"/>
        <v>1960.0680581506961</v>
      </c>
      <c r="J118" s="219">
        <f t="shared" si="11"/>
        <v>1760.9083847838331</v>
      </c>
    </row>
    <row r="119" spans="1:10" x14ac:dyDescent="0.2">
      <c r="A119" s="218">
        <v>43252</v>
      </c>
      <c r="B119" s="273">
        <v>54136.59</v>
      </c>
      <c r="C119" s="271">
        <v>1037.24</v>
      </c>
      <c r="D119" s="271">
        <v>133.4</v>
      </c>
      <c r="E119" s="219">
        <f t="shared" si="7"/>
        <v>2357.0462008413465</v>
      </c>
      <c r="F119" s="219">
        <f t="shared" si="8"/>
        <v>1933.0418197716781</v>
      </c>
      <c r="G119" s="219">
        <f t="shared" si="9"/>
        <v>1483.2529864115702</v>
      </c>
      <c r="H119" s="219">
        <f t="shared" si="10"/>
        <v>1548.045773229313</v>
      </c>
      <c r="I119" s="219">
        <f t="shared" si="6"/>
        <v>2007.5289150694359</v>
      </c>
      <c r="J119" s="219">
        <f t="shared" si="11"/>
        <v>1769.8270951144307</v>
      </c>
    </row>
    <row r="120" spans="1:10" x14ac:dyDescent="0.2">
      <c r="A120" s="218">
        <v>43282</v>
      </c>
      <c r="B120" s="273">
        <v>55053.34</v>
      </c>
      <c r="C120" s="271">
        <v>1043.18</v>
      </c>
      <c r="D120" s="271">
        <v>133.6</v>
      </c>
      <c r="E120" s="219">
        <f t="shared" si="7"/>
        <v>2396.9604640895727</v>
      </c>
      <c r="F120" s="219">
        <f t="shared" si="8"/>
        <v>1944.3496136679732</v>
      </c>
      <c r="G120" s="219">
        <f t="shared" si="9"/>
        <v>1491.7471851884056</v>
      </c>
      <c r="H120" s="219">
        <f t="shared" si="10"/>
        <v>1554.0439629539737</v>
      </c>
      <c r="I120" s="219">
        <f t="shared" si="6"/>
        <v>2034.8751525291059</v>
      </c>
      <c r="J120" s="219">
        <f t="shared" si="11"/>
        <v>1778.7909772408177</v>
      </c>
    </row>
    <row r="121" spans="1:10" x14ac:dyDescent="0.2">
      <c r="A121" s="218">
        <v>43313</v>
      </c>
      <c r="B121" s="273">
        <v>55686.45</v>
      </c>
      <c r="C121" s="271">
        <v>1035.51</v>
      </c>
      <c r="D121" s="271">
        <v>134.30000000000001</v>
      </c>
      <c r="E121" s="219">
        <f t="shared" si="7"/>
        <v>2424.5253609590404</v>
      </c>
      <c r="F121" s="219">
        <f t="shared" si="8"/>
        <v>1955.7235552293075</v>
      </c>
      <c r="G121" s="219">
        <f t="shared" si="9"/>
        <v>1480.7790867678118</v>
      </c>
      <c r="H121" s="219">
        <f t="shared" si="10"/>
        <v>1560.0653937743405</v>
      </c>
      <c r="I121" s="219">
        <f t="shared" si="6"/>
        <v>2047.0268512825489</v>
      </c>
      <c r="J121" s="219">
        <f t="shared" si="11"/>
        <v>1787.800259950684</v>
      </c>
    </row>
    <row r="122" spans="1:10" x14ac:dyDescent="0.2">
      <c r="A122" s="218">
        <v>43344</v>
      </c>
      <c r="B122" s="273">
        <v>55229.8</v>
      </c>
      <c r="C122" s="271">
        <v>1043.29</v>
      </c>
      <c r="D122" s="271">
        <v>134.19999999999999</v>
      </c>
      <c r="E122" s="219">
        <f t="shared" si="7"/>
        <v>2404.6433338935349</v>
      </c>
      <c r="F122" s="219">
        <f t="shared" si="8"/>
        <v>1967.1640314023862</v>
      </c>
      <c r="G122" s="219">
        <f t="shared" si="9"/>
        <v>1491.9044851657543</v>
      </c>
      <c r="H122" s="219">
        <f t="shared" si="10"/>
        <v>1566.1101557423381</v>
      </c>
      <c r="I122" s="219">
        <f t="shared" si="6"/>
        <v>2039.5477944024226</v>
      </c>
      <c r="J122" s="219">
        <f t="shared" si="11"/>
        <v>1796.8551731904915</v>
      </c>
    </row>
    <row r="123" spans="1:10" x14ac:dyDescent="0.2">
      <c r="A123" s="218">
        <v>43374</v>
      </c>
      <c r="B123" s="273">
        <v>54738.58</v>
      </c>
      <c r="C123" s="271">
        <v>1033.2</v>
      </c>
      <c r="D123" s="271">
        <v>133.69999999999999</v>
      </c>
      <c r="E123" s="219">
        <f t="shared" si="7"/>
        <v>2383.256167934665</v>
      </c>
      <c r="F123" s="219">
        <f t="shared" si="8"/>
        <v>1978.6714313974524</v>
      </c>
      <c r="G123" s="219">
        <f t="shared" si="9"/>
        <v>1477.475787243487</v>
      </c>
      <c r="H123" s="219">
        <f t="shared" si="10"/>
        <v>1572.178339258814</v>
      </c>
      <c r="I123" s="219">
        <f t="shared" si="6"/>
        <v>2020.9440156581936</v>
      </c>
      <c r="J123" s="219">
        <f t="shared" si="11"/>
        <v>1805.9559480713433</v>
      </c>
    </row>
    <row r="124" spans="1:10" x14ac:dyDescent="0.2">
      <c r="A124" s="218">
        <v>43405</v>
      </c>
      <c r="B124" s="273">
        <v>51304.15</v>
      </c>
      <c r="C124" s="271">
        <v>1026.8599999999999</v>
      </c>
      <c r="D124" s="271">
        <v>134.1</v>
      </c>
      <c r="E124" s="219">
        <f t="shared" si="7"/>
        <v>2233.7249509969979</v>
      </c>
      <c r="F124" s="219">
        <f t="shared" si="8"/>
        <v>1990.246146701528</v>
      </c>
      <c r="G124" s="219">
        <f t="shared" si="9"/>
        <v>1468.4095885490194</v>
      </c>
      <c r="H124" s="219">
        <f t="shared" si="10"/>
        <v>1578.2700350748908</v>
      </c>
      <c r="I124" s="219">
        <f t="shared" si="6"/>
        <v>1927.5988060178065</v>
      </c>
      <c r="J124" s="219">
        <f t="shared" si="11"/>
        <v>1815.1028168748815</v>
      </c>
    </row>
    <row r="125" spans="1:10" x14ac:dyDescent="0.2">
      <c r="A125" s="218">
        <v>43435</v>
      </c>
      <c r="B125" s="273">
        <v>52014.81</v>
      </c>
      <c r="C125" s="271">
        <v>1037.3800000000001</v>
      </c>
      <c r="D125" s="271">
        <v>133.5</v>
      </c>
      <c r="E125" s="219">
        <f t="shared" si="7"/>
        <v>2264.6662875881998</v>
      </c>
      <c r="F125" s="219">
        <f t="shared" si="8"/>
        <v>2001.8885710917332</v>
      </c>
      <c r="G125" s="219">
        <f t="shared" si="9"/>
        <v>1483.4531863827417</v>
      </c>
      <c r="H125" s="219">
        <f t="shared" si="10"/>
        <v>1584.3853342933226</v>
      </c>
      <c r="I125" s="219">
        <f t="shared" si="6"/>
        <v>1952.1810471060166</v>
      </c>
      <c r="J125" s="219">
        <f t="shared" si="11"/>
        <v>1824.2960130592169</v>
      </c>
    </row>
    <row r="126" spans="1:10" x14ac:dyDescent="0.2">
      <c r="A126" s="218">
        <v>43466</v>
      </c>
      <c r="B126" s="273">
        <v>49203.86</v>
      </c>
      <c r="C126" s="271">
        <v>1051.44</v>
      </c>
      <c r="D126" s="271">
        <v>133.4</v>
      </c>
      <c r="E126" s="219">
        <f t="shared" si="7"/>
        <v>2142.2806881580368</v>
      </c>
      <c r="F126" s="219">
        <f t="shared" si="8"/>
        <v>2013.5991006486818</v>
      </c>
      <c r="G126" s="219">
        <f t="shared" si="9"/>
        <v>1503.558983487507</v>
      </c>
      <c r="H126" s="219">
        <f t="shared" si="10"/>
        <v>1590.5243283698585</v>
      </c>
      <c r="I126" s="219">
        <f t="shared" si="6"/>
        <v>1886.7920062898249</v>
      </c>
      <c r="J126" s="219">
        <f t="shared" si="11"/>
        <v>1833.5357712648868</v>
      </c>
    </row>
    <row r="127" spans="1:10" x14ac:dyDescent="0.2">
      <c r="A127" s="218">
        <v>43497</v>
      </c>
      <c r="B127" s="273">
        <v>53501.98</v>
      </c>
      <c r="C127" s="271">
        <v>1065.49</v>
      </c>
      <c r="D127" s="271">
        <v>133.6</v>
      </c>
      <c r="E127" s="219">
        <f t="shared" si="7"/>
        <v>2329.4159956600465</v>
      </c>
      <c r="F127" s="219">
        <f t="shared" si="8"/>
        <v>2025.3781337699568</v>
      </c>
      <c r="G127" s="219">
        <f t="shared" si="9"/>
        <v>1523.6504805943314</v>
      </c>
      <c r="H127" s="219">
        <f t="shared" si="10"/>
        <v>1596.6871091146095</v>
      </c>
      <c r="I127" s="219">
        <f t="shared" si="6"/>
        <v>2007.1097896337606</v>
      </c>
      <c r="J127" s="219">
        <f t="shared" si="11"/>
        <v>1842.8223273208441</v>
      </c>
    </row>
    <row r="128" spans="1:10" x14ac:dyDescent="0.2">
      <c r="A128" s="218">
        <v>43525</v>
      </c>
      <c r="B128" s="273">
        <v>55186.28</v>
      </c>
      <c r="C128" s="271">
        <v>1067.43</v>
      </c>
      <c r="D128" s="271">
        <v>134.5</v>
      </c>
      <c r="E128" s="219">
        <f t="shared" si="7"/>
        <v>2402.7485220729045</v>
      </c>
      <c r="F128" s="219">
        <f t="shared" si="8"/>
        <v>2037.2260711836639</v>
      </c>
      <c r="G128" s="219">
        <f t="shared" si="9"/>
        <v>1526.4246801948466</v>
      </c>
      <c r="H128" s="219">
        <f t="shared" si="10"/>
        <v>1602.8737686934219</v>
      </c>
      <c r="I128" s="219">
        <f t="shared" si="6"/>
        <v>2052.2189853216814</v>
      </c>
      <c r="J128" s="219">
        <f t="shared" si="11"/>
        <v>1852.1559182504768</v>
      </c>
    </row>
    <row r="129" spans="1:10" x14ac:dyDescent="0.2">
      <c r="A129" s="218">
        <v>43556</v>
      </c>
      <c r="B129" s="273">
        <v>55745.5</v>
      </c>
      <c r="C129" s="271">
        <v>1092.55</v>
      </c>
      <c r="D129" s="271">
        <v>135.4</v>
      </c>
      <c r="E129" s="219">
        <f t="shared" si="7"/>
        <v>2427.0963315015092</v>
      </c>
      <c r="F129" s="219">
        <f t="shared" si="8"/>
        <v>2049.1433159620642</v>
      </c>
      <c r="G129" s="219">
        <f t="shared" si="9"/>
        <v>1562.3462750221368</v>
      </c>
      <c r="H129" s="219">
        <f t="shared" si="10"/>
        <v>1609.0843996292558</v>
      </c>
      <c r="I129" s="219">
        <f t="shared" si="6"/>
        <v>2081.1963089097603</v>
      </c>
      <c r="J129" s="219">
        <f t="shared" si="11"/>
        <v>1861.5367822776568</v>
      </c>
    </row>
    <row r="130" spans="1:10" x14ac:dyDescent="0.2">
      <c r="A130" s="218">
        <v>43586</v>
      </c>
      <c r="B130" s="273">
        <v>57540.93</v>
      </c>
      <c r="C130" s="271">
        <v>1091.43</v>
      </c>
      <c r="D130" s="271">
        <v>136</v>
      </c>
      <c r="E130" s="219">
        <f t="shared" si="7"/>
        <v>2505.267333043656</v>
      </c>
      <c r="F130" s="219">
        <f t="shared" si="8"/>
        <v>2061.1302735352879</v>
      </c>
      <c r="G130" s="219">
        <f t="shared" si="9"/>
        <v>1560.7446752527671</v>
      </c>
      <c r="H130" s="219">
        <f t="shared" si="10"/>
        <v>1615.3190948035685</v>
      </c>
      <c r="I130" s="219">
        <f t="shared" si="6"/>
        <v>2127.4582699273005</v>
      </c>
      <c r="J130" s="219">
        <f t="shared" si="11"/>
        <v>1870.9651588328206</v>
      </c>
    </row>
    <row r="131" spans="1:10" x14ac:dyDescent="0.2">
      <c r="A131" s="218">
        <v>43617</v>
      </c>
      <c r="B131" s="273">
        <v>55777.87</v>
      </c>
      <c r="C131" s="271">
        <v>1109.9000000000001</v>
      </c>
      <c r="D131" s="271">
        <v>136.6</v>
      </c>
      <c r="E131" s="219">
        <f t="shared" si="7"/>
        <v>2428.5056848708518</v>
      </c>
      <c r="F131" s="219">
        <f t="shared" si="8"/>
        <v>2073.1873517051249</v>
      </c>
      <c r="G131" s="219">
        <f t="shared" si="9"/>
        <v>1587.1567714494254</v>
      </c>
      <c r="H131" s="219">
        <f t="shared" si="10"/>
        <v>1621.5779474577037</v>
      </c>
      <c r="I131" s="219">
        <f t="shared" si="6"/>
        <v>2091.9661195022813</v>
      </c>
      <c r="J131" s="219">
        <f t="shared" si="11"/>
        <v>1880.4412885590807</v>
      </c>
    </row>
    <row r="132" spans="1:10" x14ac:dyDescent="0.2">
      <c r="A132" s="218">
        <v>43647</v>
      </c>
      <c r="B132" s="273">
        <v>57186.51</v>
      </c>
      <c r="C132" s="271">
        <v>1120.0139999999999</v>
      </c>
      <c r="D132" s="271">
        <v>136.30000000000001</v>
      </c>
      <c r="E132" s="219">
        <f t="shared" si="7"/>
        <v>2489.8362851238994</v>
      </c>
      <c r="F132" s="219">
        <f t="shared" si="8"/>
        <v>2085.3149606589013</v>
      </c>
      <c r="G132" s="219">
        <f t="shared" si="9"/>
        <v>1601.6197893667504</v>
      </c>
      <c r="H132" s="219">
        <f t="shared" si="10"/>
        <v>1627.8610511942857</v>
      </c>
      <c r="I132" s="219">
        <f t="shared" si="6"/>
        <v>2134.5496868210398</v>
      </c>
      <c r="J132" s="219">
        <f t="shared" si="11"/>
        <v>1889.9654133183669</v>
      </c>
    </row>
    <row r="133" spans="1:10" x14ac:dyDescent="0.2">
      <c r="A133" s="218">
        <v>43678</v>
      </c>
      <c r="B133" s="273">
        <v>57382.78</v>
      </c>
      <c r="C133" s="271">
        <v>1121.893</v>
      </c>
      <c r="D133" s="271">
        <v>137</v>
      </c>
      <c r="E133" s="219">
        <f t="shared" si="7"/>
        <v>2498.3816600327941</v>
      </c>
      <c r="F133" s="219">
        <f t="shared" si="8"/>
        <v>2097.5135129834325</v>
      </c>
      <c r="G133" s="219">
        <f t="shared" si="9"/>
        <v>1604.306758979827</v>
      </c>
      <c r="H133" s="219">
        <f t="shared" si="10"/>
        <v>1634.1684999786198</v>
      </c>
      <c r="I133" s="219">
        <f t="shared" si="6"/>
        <v>2140.7516996116074</v>
      </c>
      <c r="J133" s="219">
        <f t="shared" si="11"/>
        <v>1899.5377761975999</v>
      </c>
    </row>
    <row r="134" spans="1:10" x14ac:dyDescent="0.2">
      <c r="A134" s="218">
        <f t="shared" ref="A134:A187" si="12">DATE(YEAR(A133),MONTH(A133)+1,1)</f>
        <v>43709</v>
      </c>
      <c r="B134" s="271">
        <v>57632.06</v>
      </c>
      <c r="C134" s="271">
        <v>1142.93</v>
      </c>
      <c r="D134" s="271">
        <v>136.80000000000001</v>
      </c>
      <c r="E134" s="219">
        <f t="shared" si="7"/>
        <v>2509.2350306818453</v>
      </c>
      <c r="F134" s="219">
        <f t="shared" si="8"/>
        <v>2109.7834236790595</v>
      </c>
      <c r="G134" s="219">
        <f t="shared" si="9"/>
        <v>1634.3896646478886</v>
      </c>
      <c r="H134" s="219">
        <f t="shared" si="10"/>
        <v>1640.5003881400971</v>
      </c>
      <c r="I134" s="219">
        <f t="shared" ref="I134:I187" si="13">(0.6*E134)+(0.4*G134)</f>
        <v>2159.2968842682626</v>
      </c>
      <c r="J134" s="219">
        <f t="shared" si="11"/>
        <v>1909.1586215148955</v>
      </c>
    </row>
    <row r="135" spans="1:10" x14ac:dyDescent="0.2">
      <c r="A135" s="218">
        <f t="shared" si="12"/>
        <v>43739</v>
      </c>
      <c r="B135" s="271">
        <v>58605.05</v>
      </c>
      <c r="C135" s="271">
        <v>1133.3309999999999</v>
      </c>
      <c r="D135" s="271">
        <v>136.19999999999999</v>
      </c>
      <c r="E135" s="219">
        <f t="shared" ref="E135:E187" si="14">E134*B135/B134</f>
        <v>2551.5979202350409</v>
      </c>
      <c r="F135" s="219">
        <f t="shared" ref="F135:F187" si="15">F134*(1+F$4)^(1/12)</f>
        <v>2122.125110173768</v>
      </c>
      <c r="G135" s="219">
        <f t="shared" ref="G135:G187" si="16">G134*C135/C134</f>
        <v>1620.6630966245141</v>
      </c>
      <c r="H135" s="219">
        <f t="shared" ref="H135:H187" si="17">H134*(1+H$4)^(1/12)</f>
        <v>1646.8568103736056</v>
      </c>
      <c r="I135" s="219">
        <f t="shared" si="13"/>
        <v>2179.2239907908302</v>
      </c>
      <c r="J135" s="219">
        <f t="shared" ref="J135:J187" si="18">J134*(1+J$4)^(1/12)</f>
        <v>1918.8281948258004</v>
      </c>
    </row>
    <row r="136" spans="1:10" x14ac:dyDescent="0.2">
      <c r="A136" s="218">
        <f t="shared" si="12"/>
        <v>43770</v>
      </c>
      <c r="B136" s="271">
        <v>58101.27</v>
      </c>
      <c r="C136" s="271">
        <v>1131.3720000000001</v>
      </c>
      <c r="D136" s="271">
        <v>136.6</v>
      </c>
      <c r="E136" s="219">
        <f t="shared" si="14"/>
        <v>2529.6639060117609</v>
      </c>
      <c r="F136" s="219">
        <f t="shared" si="15"/>
        <v>2134.5389923373891</v>
      </c>
      <c r="G136" s="219">
        <f t="shared" si="16"/>
        <v>1617.8617270279117</v>
      </c>
      <c r="H136" s="219">
        <f t="shared" si="17"/>
        <v>1653.2378617409461</v>
      </c>
      <c r="I136" s="219">
        <f t="shared" si="13"/>
        <v>2164.943034418221</v>
      </c>
      <c r="J136" s="219">
        <f t="shared" si="18"/>
        <v>1928.5467429295597</v>
      </c>
    </row>
    <row r="137" spans="1:10" x14ac:dyDescent="0.2">
      <c r="A137" s="218">
        <f t="shared" si="12"/>
        <v>43800</v>
      </c>
      <c r="B137" s="271">
        <v>60186.91</v>
      </c>
      <c r="C137" s="271">
        <v>1137.22</v>
      </c>
      <c r="D137" s="271">
        <v>136.4</v>
      </c>
      <c r="E137" s="219">
        <f t="shared" si="14"/>
        <v>2620.4703243384929</v>
      </c>
      <c r="F137" s="219">
        <f t="shared" si="15"/>
        <v>2147.025492495884</v>
      </c>
      <c r="G137" s="219">
        <f t="shared" si="16"/>
        <v>1626.2243658236916</v>
      </c>
      <c r="H137" s="219">
        <f t="shared" si="17"/>
        <v>1659.6436376722534</v>
      </c>
      <c r="I137" s="219">
        <f t="shared" si="13"/>
        <v>2222.7719409325723</v>
      </c>
      <c r="J137" s="219">
        <f t="shared" si="18"/>
        <v>1938.3145138754162</v>
      </c>
    </row>
    <row r="138" spans="1:10" x14ac:dyDescent="0.2">
      <c r="A138" s="218">
        <f t="shared" si="12"/>
        <v>43831</v>
      </c>
      <c r="B138" s="271">
        <v>60460.25</v>
      </c>
      <c r="C138" s="271">
        <v>1123.682</v>
      </c>
      <c r="D138" s="271">
        <v>136.4</v>
      </c>
      <c r="E138" s="219">
        <f t="shared" si="14"/>
        <v>2632.3712403093355</v>
      </c>
      <c r="F138" s="219">
        <f t="shared" si="15"/>
        <v>2159.5850354457116</v>
      </c>
      <c r="G138" s="219">
        <f t="shared" si="16"/>
        <v>1606.8650286114362</v>
      </c>
      <c r="H138" s="219">
        <f t="shared" si="17"/>
        <v>1666.0742339674248</v>
      </c>
      <c r="I138" s="219">
        <f t="shared" si="13"/>
        <v>2222.1687556301758</v>
      </c>
      <c r="J138" s="219">
        <f t="shared" si="18"/>
        <v>1948.1317569689404</v>
      </c>
    </row>
    <row r="139" spans="1:10" x14ac:dyDescent="0.2">
      <c r="A139" s="218">
        <f t="shared" si="12"/>
        <v>43862</v>
      </c>
      <c r="B139" s="271">
        <v>61514.91</v>
      </c>
      <c r="C139" s="271">
        <v>1156.355</v>
      </c>
      <c r="D139" s="271">
        <v>136.80000000000001</v>
      </c>
      <c r="E139" s="219">
        <f t="shared" si="14"/>
        <v>2678.2899497474318</v>
      </c>
      <c r="F139" s="219">
        <f t="shared" si="15"/>
        <v>2172.218048468279</v>
      </c>
      <c r="G139" s="219">
        <f t="shared" si="16"/>
        <v>1653.5874118834131</v>
      </c>
      <c r="H139" s="219">
        <f t="shared" si="17"/>
        <v>1672.5297467975515</v>
      </c>
      <c r="I139" s="219">
        <f t="shared" si="13"/>
        <v>2268.4089346018245</v>
      </c>
      <c r="J139" s="219">
        <f t="shared" si="18"/>
        <v>1957.9987227783952</v>
      </c>
    </row>
    <row r="140" spans="1:10" x14ac:dyDescent="0.2">
      <c r="A140" s="218">
        <f t="shared" si="12"/>
        <v>43891</v>
      </c>
      <c r="B140" s="271">
        <v>57884.56</v>
      </c>
      <c r="C140" s="271">
        <v>1164.559</v>
      </c>
      <c r="D140" s="271">
        <v>137.4</v>
      </c>
      <c r="E140" s="219">
        <f t="shared" si="14"/>
        <v>2520.2285965069636</v>
      </c>
      <c r="F140" s="219">
        <f t="shared" si="15"/>
        <v>2184.9249613444799</v>
      </c>
      <c r="G140" s="219">
        <f t="shared" si="16"/>
        <v>1665.3191301940456</v>
      </c>
      <c r="H140" s="219">
        <f t="shared" si="17"/>
        <v>1679.0102727063577</v>
      </c>
      <c r="I140" s="219">
        <f t="shared" si="13"/>
        <v>2178.2648099817961</v>
      </c>
      <c r="J140" s="219">
        <f t="shared" si="18"/>
        <v>1967.9156631411299</v>
      </c>
    </row>
    <row r="141" spans="1:10" x14ac:dyDescent="0.2">
      <c r="A141" s="218">
        <f t="shared" si="12"/>
        <v>43922</v>
      </c>
      <c r="B141" s="271">
        <v>47826.36</v>
      </c>
      <c r="C141" s="271">
        <v>1141.2619999999999</v>
      </c>
      <c r="D141" s="271">
        <v>136.6</v>
      </c>
      <c r="E141" s="219">
        <f t="shared" si="14"/>
        <v>2082.3058884586285</v>
      </c>
      <c r="F141" s="219">
        <f t="shared" si="15"/>
        <v>2197.7062063693147</v>
      </c>
      <c r="G141" s="219">
        <f t="shared" si="16"/>
        <v>1632.0044249913631</v>
      </c>
      <c r="H141" s="219">
        <f t="shared" si="17"/>
        <v>1685.5159086116437</v>
      </c>
      <c r="I141" s="219">
        <f t="shared" si="13"/>
        <v>1902.1853030717223</v>
      </c>
      <c r="J141" s="219">
        <f t="shared" si="18"/>
        <v>1977.8828311700086</v>
      </c>
    </row>
    <row r="142" spans="1:10" x14ac:dyDescent="0.2">
      <c r="A142" s="218">
        <f t="shared" si="12"/>
        <v>43952</v>
      </c>
      <c r="B142" s="271">
        <v>52987.85</v>
      </c>
      <c r="C142" s="271">
        <v>1184.4659999999999</v>
      </c>
      <c r="D142" s="271">
        <v>135.69999999999999</v>
      </c>
      <c r="E142" s="219">
        <f t="shared" si="14"/>
        <v>2307.0313540851225</v>
      </c>
      <c r="F142" s="219">
        <f t="shared" si="15"/>
        <v>2210.5622183665969</v>
      </c>
      <c r="G142" s="219">
        <f t="shared" si="16"/>
        <v>1693.7861360947966</v>
      </c>
      <c r="H142" s="219">
        <f t="shared" si="17"/>
        <v>1692.0467518067362</v>
      </c>
      <c r="I142" s="219">
        <f t="shared" si="13"/>
        <v>2061.7332668889921</v>
      </c>
      <c r="J142" s="219">
        <f t="shared" si="18"/>
        <v>1987.90048125987</v>
      </c>
    </row>
    <row r="143" spans="1:10" x14ac:dyDescent="0.2">
      <c r="A143" s="218">
        <f t="shared" si="12"/>
        <v>43983</v>
      </c>
      <c r="B143" s="271">
        <v>54598.39</v>
      </c>
      <c r="C143" s="271">
        <v>1188.173</v>
      </c>
      <c r="D143" s="271">
        <v>136.1</v>
      </c>
      <c r="E143" s="219">
        <f t="shared" si="14"/>
        <v>2377.1524531108098</v>
      </c>
      <c r="F143" s="219">
        <f t="shared" si="15"/>
        <v>2223.4934347037474</v>
      </c>
      <c r="G143" s="219">
        <f t="shared" si="16"/>
        <v>1699.0871453314514</v>
      </c>
      <c r="H143" s="219">
        <f t="shared" si="17"/>
        <v>1698.6028999619427</v>
      </c>
      <c r="I143" s="219">
        <f t="shared" si="13"/>
        <v>2105.9263299990662</v>
      </c>
      <c r="J143" s="219">
        <f t="shared" si="18"/>
        <v>1997.9688690940213</v>
      </c>
    </row>
    <row r="144" spans="1:10" x14ac:dyDescent="0.2">
      <c r="A144" s="218">
        <f t="shared" si="12"/>
        <v>44013</v>
      </c>
      <c r="B144" s="271">
        <v>55943.07</v>
      </c>
      <c r="C144" s="271">
        <v>1208.2660000000001</v>
      </c>
      <c r="D144" s="271">
        <v>137.19999999999999</v>
      </c>
      <c r="E144" s="219">
        <f t="shared" si="14"/>
        <v>2435.6983069473249</v>
      </c>
      <c r="F144" s="219">
        <f t="shared" si="15"/>
        <v>2236.5002953066728</v>
      </c>
      <c r="G144" s="219">
        <f t="shared" si="16"/>
        <v>1727.8201311939015</v>
      </c>
      <c r="H144" s="219">
        <f t="shared" si="17"/>
        <v>1705.1844511260124</v>
      </c>
      <c r="I144" s="219">
        <f t="shared" si="13"/>
        <v>2152.5470366459558</v>
      </c>
      <c r="J144" s="219">
        <f t="shared" si="18"/>
        <v>2008.0882516507629</v>
      </c>
    </row>
    <row r="145" spans="1:10" x14ac:dyDescent="0.2">
      <c r="A145" s="218">
        <f t="shared" si="12"/>
        <v>44044</v>
      </c>
      <c r="B145" s="271">
        <v>58450.99</v>
      </c>
      <c r="C145" s="271">
        <v>1223.5920000000001</v>
      </c>
      <c r="D145" s="271">
        <v>137.19999999999999</v>
      </c>
      <c r="E145" s="219">
        <f t="shared" si="14"/>
        <v>2544.8903212211094</v>
      </c>
      <c r="F145" s="219">
        <f t="shared" si="15"/>
        <v>2249.5832426747324</v>
      </c>
      <c r="G145" s="219">
        <f t="shared" si="16"/>
        <v>1749.7363080379721</v>
      </c>
      <c r="H145" s="219">
        <f t="shared" si="17"/>
        <v>1711.7915037276023</v>
      </c>
      <c r="I145" s="219">
        <f t="shared" si="13"/>
        <v>2226.8287159478546</v>
      </c>
      <c r="J145" s="219">
        <f t="shared" si="18"/>
        <v>2018.2588872099479</v>
      </c>
    </row>
    <row r="146" spans="1:10" x14ac:dyDescent="0.2">
      <c r="A146" s="218">
        <f t="shared" si="12"/>
        <v>44075</v>
      </c>
      <c r="B146" s="271">
        <v>59823.68</v>
      </c>
      <c r="C146" s="271">
        <v>1209.76</v>
      </c>
      <c r="D146" s="271">
        <v>137</v>
      </c>
      <c r="E146" s="219">
        <f t="shared" si="14"/>
        <v>2604.6556989339078</v>
      </c>
      <c r="F146" s="219">
        <f t="shared" si="15"/>
        <v>2262.7427218957923</v>
      </c>
      <c r="G146" s="219">
        <f t="shared" si="16"/>
        <v>1729.956550886257</v>
      </c>
      <c r="H146" s="219">
        <f t="shared" si="17"/>
        <v>1718.4241565767497</v>
      </c>
      <c r="I146" s="219">
        <f t="shared" si="13"/>
        <v>2254.7760397148477</v>
      </c>
      <c r="J146" s="219">
        <f t="shared" si="18"/>
        <v>2028.4810353595744</v>
      </c>
    </row>
    <row r="147" spans="1:10" x14ac:dyDescent="0.2">
      <c r="A147" s="218">
        <f t="shared" si="12"/>
        <v>44105</v>
      </c>
      <c r="B147" s="271">
        <v>58590.32</v>
      </c>
      <c r="C147" s="271">
        <v>1213.5820000000001</v>
      </c>
      <c r="D147" s="271">
        <v>136.9</v>
      </c>
      <c r="E147" s="219">
        <f t="shared" si="14"/>
        <v>2550.9565926128466</v>
      </c>
      <c r="F147" s="219">
        <f t="shared" si="15"/>
        <v>2275.9791806613671</v>
      </c>
      <c r="G147" s="219">
        <f t="shared" si="16"/>
        <v>1735.4220100992311</v>
      </c>
      <c r="H147" s="219">
        <f t="shared" si="17"/>
        <v>1725.0825088663498</v>
      </c>
      <c r="I147" s="219">
        <f t="shared" si="13"/>
        <v>2224.7427596074003</v>
      </c>
      <c r="J147" s="219">
        <f t="shared" si="18"/>
        <v>2038.7549570024109</v>
      </c>
    </row>
    <row r="148" spans="1:10" x14ac:dyDescent="0.2">
      <c r="A148" s="218">
        <f t="shared" si="12"/>
        <v>44136</v>
      </c>
      <c r="B148" s="271">
        <v>56765.68</v>
      </c>
      <c r="C148" s="271">
        <v>1204.403</v>
      </c>
      <c r="D148" s="271">
        <v>137.5</v>
      </c>
      <c r="E148" s="219">
        <f t="shared" si="14"/>
        <v>2471.5138205449502</v>
      </c>
      <c r="F148" s="219">
        <f t="shared" si="15"/>
        <v>2289.2930692818509</v>
      </c>
      <c r="G148" s="219">
        <f t="shared" si="16"/>
        <v>1722.2960419893705</v>
      </c>
      <c r="H148" s="219">
        <f t="shared" si="17"/>
        <v>1731.7666601736389</v>
      </c>
      <c r="I148" s="219">
        <f t="shared" si="13"/>
        <v>2171.8267091227181</v>
      </c>
      <c r="J148" s="219">
        <f t="shared" si="18"/>
        <v>2049.0809143626552</v>
      </c>
    </row>
    <row r="149" spans="1:10" x14ac:dyDescent="0.2">
      <c r="A149" s="218">
        <f t="shared" si="12"/>
        <v>44166</v>
      </c>
      <c r="B149" s="271">
        <v>62764.58</v>
      </c>
      <c r="C149" s="271">
        <v>1216.7840000000001</v>
      </c>
      <c r="D149" s="271">
        <v>137.69999999999999</v>
      </c>
      <c r="E149" s="219">
        <f t="shared" si="14"/>
        <v>2732.6991751124833</v>
      </c>
      <c r="F149" s="219">
        <f t="shared" si="15"/>
        <v>2302.6848407018369</v>
      </c>
      <c r="G149" s="219">
        <f t="shared" si="16"/>
        <v>1740.0008694398755</v>
      </c>
      <c r="H149" s="219">
        <f t="shared" si="17"/>
        <v>1738.4767104616833</v>
      </c>
      <c r="I149" s="219">
        <f t="shared" si="13"/>
        <v>2335.6198528434402</v>
      </c>
      <c r="J149" s="219">
        <f t="shared" si="18"/>
        <v>2059.4591709926276</v>
      </c>
    </row>
    <row r="150" spans="1:10" x14ac:dyDescent="0.2">
      <c r="A150" s="218">
        <f t="shared" si="12"/>
        <v>44197</v>
      </c>
      <c r="B150" s="271">
        <v>63846.13</v>
      </c>
      <c r="C150" s="271">
        <v>1221.2360000000001</v>
      </c>
      <c r="D150" s="271">
        <v>137.4</v>
      </c>
      <c r="E150" s="219">
        <f t="shared" si="14"/>
        <v>2779.788644887361</v>
      </c>
      <c r="F150" s="219">
        <f t="shared" si="15"/>
        <v>2316.1549505155267</v>
      </c>
      <c r="G150" s="219">
        <f t="shared" si="16"/>
        <v>1746.3672285231196</v>
      </c>
      <c r="H150" s="219">
        <f t="shared" si="17"/>
        <v>1745.2127600808753</v>
      </c>
      <c r="I150" s="219">
        <f t="shared" si="13"/>
        <v>2366.4200783416645</v>
      </c>
      <c r="J150" s="219">
        <f t="shared" si="18"/>
        <v>2069.889991779497</v>
      </c>
    </row>
    <row r="151" spans="1:10" x14ac:dyDescent="0.2">
      <c r="A151" s="218">
        <f t="shared" si="12"/>
        <v>44228</v>
      </c>
      <c r="B151" s="271">
        <v>63640.32</v>
      </c>
      <c r="C151" s="271">
        <v>1207.7070000000001</v>
      </c>
      <c r="D151" s="271">
        <v>138.19999999999999</v>
      </c>
      <c r="E151" s="219">
        <f t="shared" si="14"/>
        <v>2770.8279091152122</v>
      </c>
      <c r="F151" s="219">
        <f t="shared" si="15"/>
        <v>2329.7038569822303</v>
      </c>
      <c r="G151" s="219">
        <f t="shared" si="16"/>
        <v>1727.0207613090108</v>
      </c>
      <c r="H151" s="219">
        <f t="shared" si="17"/>
        <v>1751.974909770433</v>
      </c>
      <c r="I151" s="219">
        <f t="shared" si="13"/>
        <v>2353.3050499927317</v>
      </c>
      <c r="J151" s="219">
        <f t="shared" si="18"/>
        <v>2080.3736429520427</v>
      </c>
    </row>
    <row r="152" spans="1:10" x14ac:dyDescent="0.2">
      <c r="A152" s="218">
        <f t="shared" si="12"/>
        <v>44256</v>
      </c>
      <c r="B152" s="271">
        <v>66418.02</v>
      </c>
      <c r="C152" s="271">
        <v>1177.251</v>
      </c>
      <c r="D152" s="271">
        <v>138.9</v>
      </c>
      <c r="E152" s="219">
        <f t="shared" si="14"/>
        <v>2891.7658409664241</v>
      </c>
      <c r="F152" s="219">
        <f t="shared" si="15"/>
        <v>2343.3320210419556</v>
      </c>
      <c r="G152" s="219">
        <f t="shared" si="16"/>
        <v>1683.4686875805091</v>
      </c>
      <c r="H152" s="219">
        <f t="shared" si="17"/>
        <v>1758.7632606599072</v>
      </c>
      <c r="I152" s="219">
        <f t="shared" si="13"/>
        <v>2408.4469796120579</v>
      </c>
      <c r="J152" s="219">
        <f t="shared" si="18"/>
        <v>2090.9103920874481</v>
      </c>
    </row>
    <row r="153" spans="1:10" x14ac:dyDescent="0.2">
      <c r="A153" s="218">
        <f t="shared" si="12"/>
        <v>44287</v>
      </c>
      <c r="B153" s="271">
        <v>68987.39</v>
      </c>
      <c r="C153" s="271">
        <v>1159.7170000000001</v>
      </c>
      <c r="D153" s="271">
        <v>139.6</v>
      </c>
      <c r="E153" s="219">
        <f t="shared" si="14"/>
        <v>3003.6333190816085</v>
      </c>
      <c r="F153" s="219">
        <f t="shared" si="15"/>
        <v>2357.0399063310906</v>
      </c>
      <c r="G153" s="219">
        <f t="shared" si="16"/>
        <v>1658.3950711911102</v>
      </c>
      <c r="H153" s="219">
        <f t="shared" si="17"/>
        <v>1765.5779142706945</v>
      </c>
      <c r="I153" s="219">
        <f t="shared" si="13"/>
        <v>2465.5380199254091</v>
      </c>
      <c r="J153" s="219">
        <f t="shared" si="18"/>
        <v>2101.5005081181316</v>
      </c>
    </row>
    <row r="154" spans="1:10" x14ac:dyDescent="0.2">
      <c r="A154" s="218">
        <f t="shared" si="12"/>
        <v>44317</v>
      </c>
      <c r="B154" s="271">
        <v>70636.009999999995</v>
      </c>
      <c r="C154" s="271">
        <v>1160.3920000000001</v>
      </c>
      <c r="D154" s="271">
        <v>140.30000000000001</v>
      </c>
      <c r="E154" s="219">
        <f t="shared" si="14"/>
        <v>3075.4123784503472</v>
      </c>
      <c r="F154" s="219">
        <f t="shared" si="15"/>
        <v>2370.8279791981759</v>
      </c>
      <c r="G154" s="219">
        <f t="shared" si="16"/>
        <v>1659.3603210521142</v>
      </c>
      <c r="H154" s="219">
        <f t="shared" si="17"/>
        <v>1772.4189725175538</v>
      </c>
      <c r="I154" s="219">
        <f t="shared" si="13"/>
        <v>2508.991555491054</v>
      </c>
      <c r="J154" s="219">
        <f t="shared" si="18"/>
        <v>2112.1442613386093</v>
      </c>
    </row>
    <row r="155" spans="1:10" x14ac:dyDescent="0.2">
      <c r="A155" s="218">
        <f t="shared" si="12"/>
        <v>44348</v>
      </c>
      <c r="B155" s="271">
        <v>73068.22</v>
      </c>
      <c r="C155" s="271">
        <v>1167.7070000000001</v>
      </c>
      <c r="D155" s="271">
        <v>141</v>
      </c>
      <c r="E155" s="219">
        <f t="shared" si="14"/>
        <v>3181.3080645315786</v>
      </c>
      <c r="F155" s="219">
        <f t="shared" si="15"/>
        <v>2384.6967087197695</v>
      </c>
      <c r="G155" s="219">
        <f t="shared" si="16"/>
        <v>1669.8207695458098</v>
      </c>
      <c r="H155" s="219">
        <f t="shared" si="17"/>
        <v>1779.2865377101325</v>
      </c>
      <c r="I155" s="219">
        <f t="shared" si="13"/>
        <v>2576.7131465372709</v>
      </c>
      <c r="J155" s="219">
        <f t="shared" si="18"/>
        <v>2122.8419234123949</v>
      </c>
    </row>
    <row r="156" spans="1:10" x14ac:dyDescent="0.2">
      <c r="A156" s="218">
        <f t="shared" si="12"/>
        <v>44378</v>
      </c>
      <c r="B156" s="271">
        <v>74881.47</v>
      </c>
      <c r="C156" s="271">
        <v>1178.9092348807285</v>
      </c>
      <c r="D156" s="271">
        <v>141.4</v>
      </c>
      <c r="E156" s="219">
        <f t="shared" si="14"/>
        <v>3260.2549288182945</v>
      </c>
      <c r="F156" s="219">
        <f t="shared" si="15"/>
        <v>2398.6465667164071</v>
      </c>
      <c r="G156" s="219">
        <f t="shared" si="16"/>
        <v>1685.8399631184875</v>
      </c>
      <c r="H156" s="219">
        <f t="shared" si="17"/>
        <v>1786.1807125544954</v>
      </c>
      <c r="I156" s="219">
        <f t="shared" si="13"/>
        <v>2630.4889425383717</v>
      </c>
      <c r="J156" s="219">
        <f t="shared" si="18"/>
        <v>2133.5937673789326</v>
      </c>
    </row>
    <row r="157" spans="1:10" x14ac:dyDescent="0.2">
      <c r="A157" s="218">
        <f t="shared" si="12"/>
        <v>44409</v>
      </c>
      <c r="B157" s="271">
        <v>75483</v>
      </c>
      <c r="C157" s="271">
        <v>1191.0519999999999</v>
      </c>
      <c r="D157" s="271">
        <v>142.30000000000001</v>
      </c>
      <c r="E157" s="219">
        <f t="shared" si="14"/>
        <v>3286.4448680293176</v>
      </c>
      <c r="F157" s="219">
        <f t="shared" si="15"/>
        <v>2412.6780277686512</v>
      </c>
      <c r="G157" s="219">
        <f t="shared" si="16"/>
        <v>1703.2041147386078</v>
      </c>
      <c r="H157" s="219">
        <f t="shared" si="17"/>
        <v>1793.1016001546609</v>
      </c>
      <c r="I157" s="219">
        <f t="shared" si="13"/>
        <v>2653.1485667130337</v>
      </c>
      <c r="J157" s="219">
        <f t="shared" si="18"/>
        <v>2144.4000676605665</v>
      </c>
    </row>
    <row r="158" spans="1:10" x14ac:dyDescent="0.2">
      <c r="A158" s="218">
        <f t="shared" si="12"/>
        <v>44440</v>
      </c>
      <c r="B158" s="271">
        <v>76715.55</v>
      </c>
      <c r="C158" s="271">
        <v>1189.5719999999999</v>
      </c>
      <c r="D158" s="271">
        <v>142.6</v>
      </c>
      <c r="E158" s="219">
        <f t="shared" si="14"/>
        <v>3340.1087078619889</v>
      </c>
      <c r="F158" s="219">
        <f t="shared" si="15"/>
        <v>2426.7915692332381</v>
      </c>
      <c r="G158" s="219">
        <f t="shared" si="16"/>
        <v>1701.0877150433694</v>
      </c>
      <c r="H158" s="219">
        <f t="shared" si="17"/>
        <v>1800.049304014143</v>
      </c>
      <c r="I158" s="219">
        <f t="shared" si="13"/>
        <v>2684.500310734541</v>
      </c>
      <c r="J158" s="219">
        <f t="shared" si="18"/>
        <v>2155.2611000695447</v>
      </c>
    </row>
    <row r="159" spans="1:10" x14ac:dyDescent="0.2">
      <c r="A159" s="218">
        <f t="shared" si="12"/>
        <v>44470</v>
      </c>
      <c r="B159" s="271">
        <v>75008.990000000005</v>
      </c>
      <c r="C159" s="271">
        <v>1172.973</v>
      </c>
      <c r="D159" s="271">
        <v>142.9</v>
      </c>
      <c r="E159" s="219">
        <f t="shared" si="14"/>
        <v>3265.8070061015383</v>
      </c>
      <c r="F159" s="219">
        <f t="shared" si="15"/>
        <v>2440.9876712593168</v>
      </c>
      <c r="G159" s="219">
        <f t="shared" si="16"/>
        <v>1677.3511484614351</v>
      </c>
      <c r="H159" s="219">
        <f t="shared" si="17"/>
        <v>1807.0239280374992</v>
      </c>
      <c r="I159" s="219">
        <f t="shared" si="13"/>
        <v>2630.4246630454973</v>
      </c>
      <c r="J159" s="219">
        <f t="shared" si="18"/>
        <v>2166.1771418150583</v>
      </c>
    </row>
    <row r="160" spans="1:10" x14ac:dyDescent="0.2">
      <c r="A160" s="218">
        <f t="shared" si="12"/>
        <v>44501</v>
      </c>
      <c r="B160" s="271">
        <v>78771.100000000006</v>
      </c>
      <c r="C160" s="271">
        <v>1160.6120000000001</v>
      </c>
      <c r="D160" s="271">
        <v>143.9</v>
      </c>
      <c r="E160" s="219">
        <f t="shared" si="14"/>
        <v>3429.6050414533629</v>
      </c>
      <c r="F160" s="219">
        <f t="shared" si="15"/>
        <v>2455.2668168047858</v>
      </c>
      <c r="G160" s="219">
        <f t="shared" si="16"/>
        <v>1659.6749210068119</v>
      </c>
      <c r="H160" s="219">
        <f t="shared" si="17"/>
        <v>1814.0255765318843</v>
      </c>
      <c r="I160" s="219">
        <f t="shared" si="13"/>
        <v>2721.6329932747421</v>
      </c>
      <c r="J160" s="219">
        <f t="shared" si="18"/>
        <v>2177.1484715103179</v>
      </c>
    </row>
    <row r="161" spans="1:27" x14ac:dyDescent="0.2">
      <c r="A161" s="218">
        <f t="shared" si="12"/>
        <v>44531</v>
      </c>
      <c r="B161" s="271">
        <v>77493.75</v>
      </c>
      <c r="C161" s="271">
        <v>1170.7</v>
      </c>
      <c r="D161" s="271">
        <v>144.19999999999999</v>
      </c>
      <c r="E161" s="219">
        <f t="shared" si="14"/>
        <v>3373.9906600406307</v>
      </c>
      <c r="F161" s="219">
        <f t="shared" si="15"/>
        <v>2469.6294916527208</v>
      </c>
      <c r="G161" s="219">
        <f t="shared" si="16"/>
        <v>1674.1007589294913</v>
      </c>
      <c r="H161" s="219">
        <f t="shared" si="17"/>
        <v>1821.0543542086109</v>
      </c>
      <c r="I161" s="219">
        <f t="shared" si="13"/>
        <v>2694.034699596175</v>
      </c>
      <c r="J161" s="219">
        <f t="shared" si="18"/>
        <v>2188.1753691796634</v>
      </c>
      <c r="S161" s="217"/>
    </row>
    <row r="162" spans="1:27" x14ac:dyDescent="0.2">
      <c r="A162" s="218">
        <f t="shared" si="12"/>
        <v>44562</v>
      </c>
      <c r="B162" s="271">
        <v>79865.73</v>
      </c>
      <c r="C162" s="271">
        <v>1190.1656314699794</v>
      </c>
      <c r="D162" s="271">
        <v>144</v>
      </c>
      <c r="E162" s="219">
        <f t="shared" si="14"/>
        <v>3477.2639997074189</v>
      </c>
      <c r="F162" s="219">
        <f t="shared" si="15"/>
        <v>2484.0761844279032</v>
      </c>
      <c r="G162" s="219">
        <f t="shared" si="16"/>
        <v>1701.9366079231997</v>
      </c>
      <c r="H162" s="219">
        <f t="shared" si="17"/>
        <v>1828.1103661847144</v>
      </c>
      <c r="I162" s="219">
        <f t="shared" si="13"/>
        <v>2767.1330429937311</v>
      </c>
      <c r="J162" s="219">
        <f t="shared" si="18"/>
        <v>2199.2581162657125</v>
      </c>
      <c r="S162" s="217"/>
    </row>
    <row r="163" spans="1:27" x14ac:dyDescent="0.2">
      <c r="A163" s="218">
        <f t="shared" si="12"/>
        <v>44593</v>
      </c>
      <c r="B163" s="271">
        <v>79536.98</v>
      </c>
      <c r="C163" s="271">
        <v>1149.7</v>
      </c>
      <c r="D163" s="271">
        <v>145.30000000000001</v>
      </c>
      <c r="E163" s="219">
        <f t="shared" si="14"/>
        <v>3462.9505946974873</v>
      </c>
      <c r="F163" s="219">
        <f t="shared" si="15"/>
        <v>2498.6073866134429</v>
      </c>
      <c r="G163" s="219">
        <f t="shared" si="16"/>
        <v>1644.0707632538108</v>
      </c>
      <c r="H163" s="219">
        <f t="shared" si="17"/>
        <v>1835.1937179845261</v>
      </c>
      <c r="I163" s="219">
        <f t="shared" si="13"/>
        <v>2735.398662120017</v>
      </c>
      <c r="J163" s="219">
        <f t="shared" si="18"/>
        <v>2210.3969956365422</v>
      </c>
      <c r="S163" s="217"/>
    </row>
    <row r="164" spans="1:27" x14ac:dyDescent="0.2">
      <c r="A164" s="218">
        <f t="shared" si="12"/>
        <v>44621</v>
      </c>
      <c r="B164" s="271">
        <v>79759.63</v>
      </c>
      <c r="C164" s="271">
        <v>1141.5</v>
      </c>
      <c r="D164" s="271">
        <v>146.80000000000001</v>
      </c>
      <c r="E164" s="219">
        <f t="shared" si="14"/>
        <v>3472.6445251171417</v>
      </c>
      <c r="F164" s="219">
        <f t="shared" si="15"/>
        <v>2513.2235925674986</v>
      </c>
      <c r="G164" s="219">
        <f t="shared" si="16"/>
        <v>1632.3447649423545</v>
      </c>
      <c r="H164" s="219">
        <f t="shared" si="17"/>
        <v>1842.3045155412506</v>
      </c>
      <c r="I164" s="219">
        <f t="shared" si="13"/>
        <v>2736.5246210472264</v>
      </c>
      <c r="J164" s="219">
        <f t="shared" si="18"/>
        <v>2221.5922915929104</v>
      </c>
      <c r="S164" s="220"/>
    </row>
    <row r="165" spans="1:27" x14ac:dyDescent="0.2">
      <c r="A165" s="218">
        <f t="shared" si="12"/>
        <v>44652</v>
      </c>
      <c r="B165" s="271">
        <v>82914.679999999993</v>
      </c>
      <c r="C165" s="271">
        <v>1107.24081</v>
      </c>
      <c r="D165" s="271">
        <v>148.9</v>
      </c>
      <c r="E165" s="219">
        <f t="shared" si="14"/>
        <v>3610.0118512816539</v>
      </c>
      <c r="F165" s="219">
        <f t="shared" si="15"/>
        <v>2527.9252995400961</v>
      </c>
      <c r="G165" s="219">
        <f t="shared" si="16"/>
        <v>1583.3541302970059</v>
      </c>
      <c r="H165" s="219">
        <f t="shared" si="17"/>
        <v>1849.44286519855</v>
      </c>
      <c r="I165" s="219">
        <f t="shared" si="13"/>
        <v>2799.3487628877947</v>
      </c>
      <c r="J165" s="219">
        <f t="shared" si="18"/>
        <v>2232.8442898755115</v>
      </c>
      <c r="R165" s="221"/>
      <c r="S165" s="217"/>
      <c r="T165" s="221"/>
      <c r="U165" s="221"/>
      <c r="W165" s="221"/>
      <c r="X165" s="221"/>
      <c r="Y165" s="221"/>
      <c r="Z165" s="221"/>
      <c r="AA165" s="221"/>
    </row>
    <row r="166" spans="1:27" x14ac:dyDescent="0.2">
      <c r="A166" s="218">
        <f t="shared" si="12"/>
        <v>44682</v>
      </c>
      <c r="B166" s="271">
        <v>78800.53</v>
      </c>
      <c r="C166" s="271">
        <v>1068.7</v>
      </c>
      <c r="D166" s="271">
        <v>149.80000000000001</v>
      </c>
      <c r="E166" s="219">
        <f t="shared" si="14"/>
        <v>3430.8863905315143</v>
      </c>
      <c r="F166" s="219">
        <f t="shared" si="15"/>
        <v>2542.7130076900448</v>
      </c>
      <c r="G166" s="219">
        <f t="shared" si="16"/>
        <v>1528.2407799333284</v>
      </c>
      <c r="H166" s="219">
        <f t="shared" si="17"/>
        <v>1856.6088737121352</v>
      </c>
      <c r="I166" s="219">
        <f t="shared" si="13"/>
        <v>2669.8281462922396</v>
      </c>
      <c r="J166" s="219">
        <f t="shared" si="18"/>
        <v>2244.1532776722693</v>
      </c>
      <c r="S166" s="222"/>
    </row>
    <row r="167" spans="1:27" x14ac:dyDescent="0.2">
      <c r="A167" s="218">
        <f t="shared" si="12"/>
        <v>44713</v>
      </c>
      <c r="B167" s="271">
        <v>78845.48</v>
      </c>
      <c r="C167" s="271">
        <v>1067.97</v>
      </c>
      <c r="D167" s="274">
        <v>151.9</v>
      </c>
      <c r="E167" s="219">
        <f t="shared" si="14"/>
        <v>3432.8434629427575</v>
      </c>
      <c r="F167" s="219">
        <f t="shared" si="15"/>
        <v>2557.5872201019542</v>
      </c>
      <c r="G167" s="219">
        <f t="shared" si="16"/>
        <v>1527.1968800836498</v>
      </c>
      <c r="H167" s="219">
        <f t="shared" si="17"/>
        <v>1863.8026482513615</v>
      </c>
      <c r="I167" s="219">
        <f t="shared" si="13"/>
        <v>2670.5848297991142</v>
      </c>
      <c r="J167" s="219">
        <f t="shared" si="18"/>
        <v>2255.5195436256668</v>
      </c>
      <c r="S167" s="222"/>
      <c r="T167" s="223"/>
    </row>
    <row r="168" spans="1:27" x14ac:dyDescent="0.2">
      <c r="A168" s="218">
        <f t="shared" si="12"/>
        <v>44743</v>
      </c>
      <c r="B168" s="271">
        <v>71981.649999999994</v>
      </c>
      <c r="C168" s="271">
        <v>1044.68</v>
      </c>
      <c r="D168" s="274">
        <v>152.9</v>
      </c>
      <c r="E168" s="219">
        <f t="shared" si="14"/>
        <v>3134.0000296064345</v>
      </c>
      <c r="F168" s="219">
        <f t="shared" si="15"/>
        <v>2572.5484428033478</v>
      </c>
      <c r="G168" s="219">
        <f t="shared" si="16"/>
        <v>1493.892184879526</v>
      </c>
      <c r="H168" s="219">
        <f t="shared" si="17"/>
        <v>1871.0242964008316</v>
      </c>
      <c r="I168" s="219">
        <f t="shared" si="13"/>
        <v>2477.9568917156712</v>
      </c>
      <c r="J168" s="219">
        <f t="shared" si="18"/>
        <v>2266.943377840113</v>
      </c>
      <c r="S168" s="222"/>
      <c r="T168" s="223"/>
    </row>
    <row r="169" spans="1:27" x14ac:dyDescent="0.2">
      <c r="A169" s="218">
        <f t="shared" si="12"/>
        <v>44774</v>
      </c>
      <c r="B169" s="271">
        <v>75333.210000000006</v>
      </c>
      <c r="C169" s="271">
        <v>1085.46</v>
      </c>
      <c r="D169" s="274">
        <v>153.1</v>
      </c>
      <c r="E169" s="219">
        <f t="shared" si="14"/>
        <v>3279.9231800097355</v>
      </c>
      <c r="F169" s="219">
        <f t="shared" si="15"/>
        <v>2587.5971847818796</v>
      </c>
      <c r="G169" s="219">
        <f t="shared" si="16"/>
        <v>1552.2075764821095</v>
      </c>
      <c r="H169" s="219">
        <f t="shared" si="17"/>
        <v>1878.273926162005</v>
      </c>
      <c r="I169" s="219">
        <f t="shared" si="13"/>
        <v>2588.8369385986853</v>
      </c>
      <c r="J169" s="219">
        <f t="shared" si="18"/>
        <v>2278.4250718893491</v>
      </c>
      <c r="S169" s="222"/>
      <c r="T169" s="223"/>
    </row>
    <row r="170" spans="1:27" x14ac:dyDescent="0.2">
      <c r="A170" s="218">
        <f t="shared" si="12"/>
        <v>44805</v>
      </c>
      <c r="B170" s="271">
        <v>74122.63</v>
      </c>
      <c r="C170" s="271">
        <v>1055.7</v>
      </c>
      <c r="D170" s="274">
        <v>152.6</v>
      </c>
      <c r="E170" s="219">
        <f t="shared" si="14"/>
        <v>3227.2158892510356</v>
      </c>
      <c r="F170" s="219">
        <f t="shared" si="15"/>
        <v>2602.7339580026487</v>
      </c>
      <c r="G170" s="219">
        <f t="shared" si="16"/>
        <v>1509.6507826102879</v>
      </c>
      <c r="H170" s="219">
        <f t="shared" si="17"/>
        <v>1885.5516459548123</v>
      </c>
      <c r="I170" s="219">
        <f t="shared" si="13"/>
        <v>2540.1898465947365</v>
      </c>
      <c r="J170" s="219">
        <f t="shared" si="18"/>
        <v>2289.9649188238882</v>
      </c>
      <c r="S170" s="222"/>
      <c r="T170" s="223"/>
    </row>
    <row r="171" spans="1:27" x14ac:dyDescent="0.2">
      <c r="A171" s="218">
        <f t="shared" si="12"/>
        <v>44835</v>
      </c>
      <c r="B171" s="271">
        <v>70967.39</v>
      </c>
      <c r="C171" s="271">
        <v>1050.1199999999999</v>
      </c>
      <c r="D171" s="274">
        <v>152.69999999999999</v>
      </c>
      <c r="E171" s="219">
        <f t="shared" si="14"/>
        <v>3089.8402907003574</v>
      </c>
      <c r="F171" s="219">
        <f t="shared" si="15"/>
        <v>2617.9592774256184</v>
      </c>
      <c r="G171" s="219">
        <f t="shared" si="16"/>
        <v>1501.6713837593211</v>
      </c>
      <c r="H171" s="219">
        <f t="shared" si="17"/>
        <v>1892.8575646192778</v>
      </c>
      <c r="I171" s="219">
        <f t="shared" si="13"/>
        <v>2454.5727279239427</v>
      </c>
      <c r="J171" s="219">
        <f t="shared" si="18"/>
        <v>2301.5632131784964</v>
      </c>
      <c r="S171" s="222"/>
      <c r="T171" s="223"/>
    </row>
    <row r="172" spans="1:27" x14ac:dyDescent="0.2">
      <c r="A172" s="218">
        <f t="shared" si="12"/>
        <v>44866</v>
      </c>
      <c r="B172" s="271">
        <v>74921.23</v>
      </c>
      <c r="C172" s="271">
        <v>1039.5899999999999</v>
      </c>
      <c r="D172" s="274">
        <v>153.80000000000001</v>
      </c>
      <c r="E172" s="219">
        <f t="shared" si="14"/>
        <v>3261.9860344705971</v>
      </c>
      <c r="F172" s="219">
        <f t="shared" si="15"/>
        <v>2633.2736610231336</v>
      </c>
      <c r="G172" s="219">
        <f t="shared" si="16"/>
        <v>1486.6134859276583</v>
      </c>
      <c r="H172" s="219">
        <f t="shared" si="17"/>
        <v>1900.1917914171463</v>
      </c>
      <c r="I172" s="219">
        <f t="shared" si="13"/>
        <v>2551.8370150534215</v>
      </c>
      <c r="J172" s="219">
        <f t="shared" si="18"/>
        <v>2313.2202509797098</v>
      </c>
      <c r="S172" s="222"/>
      <c r="T172" s="223"/>
    </row>
    <row r="173" spans="1:27" x14ac:dyDescent="0.2">
      <c r="A173" s="218">
        <f t="shared" si="12"/>
        <v>44896</v>
      </c>
      <c r="B173" s="271">
        <v>79070.81</v>
      </c>
      <c r="C173" s="271">
        <v>1068.8499999999999</v>
      </c>
      <c r="D173" s="274">
        <v>154</v>
      </c>
      <c r="E173" s="219">
        <f t="shared" si="14"/>
        <v>3442.6540775462181</v>
      </c>
      <c r="F173" s="219">
        <f t="shared" si="15"/>
        <v>2648.6776297975439</v>
      </c>
      <c r="G173" s="219">
        <f t="shared" si="16"/>
        <v>1528.45527990244</v>
      </c>
      <c r="H173" s="219">
        <f t="shared" si="17"/>
        <v>1907.5544360335173</v>
      </c>
      <c r="I173" s="219">
        <f t="shared" si="13"/>
        <v>2676.9745584887069</v>
      </c>
      <c r="J173" s="219">
        <f t="shared" si="18"/>
        <v>2324.9363297533896</v>
      </c>
      <c r="S173" s="222"/>
      <c r="T173" s="223"/>
    </row>
    <row r="174" spans="1:27" x14ac:dyDescent="0.2">
      <c r="A174" s="218">
        <f t="shared" si="12"/>
        <v>44927</v>
      </c>
      <c r="B174" s="271">
        <v>75200.12</v>
      </c>
      <c r="C174" s="271">
        <v>1051.2</v>
      </c>
      <c r="D174" s="274">
        <v>153.1</v>
      </c>
      <c r="E174" s="219">
        <f t="shared" si="14"/>
        <v>3274.12859119522</v>
      </c>
      <c r="F174" s="219">
        <f t="shared" si="15"/>
        <v>2664.1717077989269</v>
      </c>
      <c r="G174" s="219">
        <f t="shared" si="16"/>
        <v>1503.2157835369278</v>
      </c>
      <c r="H174" s="219">
        <f t="shared" si="17"/>
        <v>1914.9456085784857</v>
      </c>
      <c r="I174" s="219">
        <f t="shared" si="13"/>
        <v>2565.7634681319032</v>
      </c>
      <c r="J174" s="219">
        <f t="shared" si="18"/>
        <v>2336.7117485323165</v>
      </c>
      <c r="S174" s="222"/>
      <c r="T174" s="223"/>
    </row>
    <row r="175" spans="1:27" x14ac:dyDescent="0.2">
      <c r="A175" s="218">
        <f t="shared" si="12"/>
        <v>44958</v>
      </c>
      <c r="B175" s="271">
        <v>80710.34</v>
      </c>
      <c r="C175" s="271">
        <v>1083.68</v>
      </c>
      <c r="D175" s="274">
        <v>153.9</v>
      </c>
      <c r="E175" s="219">
        <f t="shared" si="14"/>
        <v>3514.0373685452523</v>
      </c>
      <c r="F175" s="219">
        <f t="shared" si="15"/>
        <v>2679.7564221429184</v>
      </c>
      <c r="G175" s="219">
        <f t="shared" si="16"/>
        <v>1549.6621768486473</v>
      </c>
      <c r="H175" s="219">
        <f t="shared" si="17"/>
        <v>1922.3654195887884</v>
      </c>
      <c r="I175" s="219">
        <f t="shared" si="13"/>
        <v>2728.2872918666103</v>
      </c>
      <c r="J175" s="219">
        <f t="shared" si="18"/>
        <v>2348.5468078638232</v>
      </c>
      <c r="S175" s="222"/>
      <c r="T175" s="223"/>
    </row>
    <row r="176" spans="1:27" x14ac:dyDescent="0.2">
      <c r="A176" s="218">
        <f t="shared" si="12"/>
        <v>44986</v>
      </c>
      <c r="B176" s="271">
        <v>78945.78</v>
      </c>
      <c r="C176" s="271">
        <v>1062.08</v>
      </c>
      <c r="D176" s="274">
        <v>154.5</v>
      </c>
      <c r="E176" s="219">
        <f t="shared" si="14"/>
        <v>3437.2104120606155</v>
      </c>
      <c r="F176" s="219">
        <f t="shared" si="15"/>
        <v>2695.4323030286432</v>
      </c>
      <c r="G176" s="219">
        <f t="shared" si="16"/>
        <v>1518.7741812965185</v>
      </c>
      <c r="H176" s="219">
        <f t="shared" si="17"/>
        <v>1929.8139800294573</v>
      </c>
      <c r="I176" s="219">
        <f t="shared" si="13"/>
        <v>2669.8359197549762</v>
      </c>
      <c r="J176" s="219">
        <f t="shared" si="18"/>
        <v>2360.4418098174647</v>
      </c>
      <c r="S176" s="222"/>
      <c r="T176" s="223"/>
    </row>
    <row r="177" spans="1:21" x14ac:dyDescent="0.2">
      <c r="A177" s="218">
        <f t="shared" si="12"/>
        <v>45017</v>
      </c>
      <c r="B177" s="271">
        <v>79355.64</v>
      </c>
      <c r="C177" s="271">
        <v>1085.02</v>
      </c>
      <c r="D177" s="274">
        <v>155.30000000000001</v>
      </c>
      <c r="E177" s="219">
        <f t="shared" si="14"/>
        <v>3455.0552551856968</v>
      </c>
      <c r="F177" s="219">
        <f t="shared" si="15"/>
        <v>2711.1998837567539</v>
      </c>
      <c r="G177" s="219">
        <f t="shared" si="16"/>
        <v>1551.5783765727144</v>
      </c>
      <c r="H177" s="219">
        <f t="shared" si="17"/>
        <v>1937.2914012954784</v>
      </c>
      <c r="I177" s="219">
        <f t="shared" si="13"/>
        <v>2693.6645037405037</v>
      </c>
      <c r="J177" s="219">
        <f t="shared" si="18"/>
        <v>2372.3970579927286</v>
      </c>
      <c r="S177" s="222"/>
      <c r="T177" s="223"/>
    </row>
    <row r="178" spans="1:21" x14ac:dyDescent="0.2">
      <c r="A178" s="218">
        <f t="shared" si="12"/>
        <v>45047</v>
      </c>
      <c r="B178" s="271">
        <v>80823.53</v>
      </c>
      <c r="C178" s="271">
        <v>1095.6500000000001</v>
      </c>
      <c r="D178" s="274">
        <v>156.4</v>
      </c>
      <c r="E178" s="219">
        <f t="shared" si="14"/>
        <v>3518.9655337561235</v>
      </c>
      <c r="F178" s="219">
        <f t="shared" si="15"/>
        <v>2727.059700747574</v>
      </c>
      <c r="G178" s="219">
        <f t="shared" si="16"/>
        <v>1566.7792743837852</v>
      </c>
      <c r="H178" s="219">
        <f t="shared" si="17"/>
        <v>1944.7977952134588</v>
      </c>
      <c r="I178" s="219">
        <f t="shared" si="13"/>
        <v>2738.0910300071882</v>
      </c>
      <c r="J178" s="219">
        <f t="shared" si="18"/>
        <v>2384.4128575267837</v>
      </c>
      <c r="S178" s="222"/>
      <c r="T178" s="223"/>
    </row>
    <row r="179" spans="1:21" x14ac:dyDescent="0.2">
      <c r="A179" s="218">
        <f t="shared" si="12"/>
        <v>45078</v>
      </c>
      <c r="B179" s="271">
        <v>77306.039999999994</v>
      </c>
      <c r="C179" s="271">
        <v>1077.1400000000001</v>
      </c>
      <c r="D179" s="274">
        <v>157</v>
      </c>
      <c r="E179" s="219">
        <f t="shared" si="14"/>
        <v>3365.8179778979238</v>
      </c>
      <c r="F179" s="219">
        <f t="shared" si="15"/>
        <v>2743.0122935593467</v>
      </c>
      <c r="G179" s="219">
        <f t="shared" si="16"/>
        <v>1540.3099781953638</v>
      </c>
      <c r="H179" s="219">
        <f t="shared" si="17"/>
        <v>1952.3332740432984</v>
      </c>
      <c r="I179" s="219">
        <f t="shared" si="13"/>
        <v>2635.6147780168999</v>
      </c>
      <c r="J179" s="219">
        <f t="shared" si="18"/>
        <v>2396.4895151022683</v>
      </c>
      <c r="S179" s="222"/>
      <c r="T179" s="223"/>
    </row>
    <row r="180" spans="1:21" x14ac:dyDescent="0.2">
      <c r="A180" s="218">
        <f t="shared" si="12"/>
        <v>45108</v>
      </c>
      <c r="B180" s="271">
        <v>79717.52</v>
      </c>
      <c r="C180" s="271">
        <v>1077.57</v>
      </c>
      <c r="D180" s="274">
        <v>157.19999999999999</v>
      </c>
      <c r="E180" s="219">
        <f t="shared" si="14"/>
        <v>3470.8111031096319</v>
      </c>
      <c r="F180" s="219">
        <f t="shared" si="15"/>
        <v>2759.0582049065915</v>
      </c>
      <c r="G180" s="219">
        <f t="shared" si="16"/>
        <v>1540.9248781068181</v>
      </c>
      <c r="H180" s="219">
        <f t="shared" si="17"/>
        <v>1959.8979504798683</v>
      </c>
      <c r="I180" s="219">
        <f t="shared" si="13"/>
        <v>2698.8566131085063</v>
      </c>
      <c r="J180" s="219">
        <f t="shared" si="18"/>
        <v>2408.6273389551175</v>
      </c>
      <c r="S180" s="222"/>
      <c r="T180" s="223"/>
    </row>
    <row r="181" spans="1:21" x14ac:dyDescent="0.2">
      <c r="A181" s="218">
        <f t="shared" si="12"/>
        <v>45139</v>
      </c>
      <c r="B181" s="271">
        <v>81166.080000000002</v>
      </c>
      <c r="C181" s="271">
        <v>1065.6500000000001</v>
      </c>
      <c r="D181" s="274">
        <v>158.1</v>
      </c>
      <c r="E181" s="219">
        <f t="shared" si="14"/>
        <v>3533.8797752349124</v>
      </c>
      <c r="F181" s="219">
        <f t="shared" si="15"/>
        <v>2775.1979806785666</v>
      </c>
      <c r="G181" s="219">
        <f t="shared" si="16"/>
        <v>1523.8792805613843</v>
      </c>
      <c r="H181" s="219">
        <f t="shared" si="17"/>
        <v>1967.4919376546975</v>
      </c>
      <c r="I181" s="219">
        <f t="shared" si="13"/>
        <v>2729.8795773655011</v>
      </c>
      <c r="J181" s="219">
        <f t="shared" si="18"/>
        <v>2420.8266388824309</v>
      </c>
      <c r="S181" s="222"/>
      <c r="T181" s="223"/>
    </row>
    <row r="182" spans="1:21" x14ac:dyDescent="0.2">
      <c r="A182" s="218">
        <f t="shared" si="12"/>
        <v>45170</v>
      </c>
      <c r="B182" s="271">
        <v>81421.399999999994</v>
      </c>
      <c r="C182" s="271">
        <v>1063.69</v>
      </c>
      <c r="D182" s="274">
        <v>158.69999999999999</v>
      </c>
      <c r="E182" s="219">
        <f t="shared" si="14"/>
        <v>3544.9961206862749</v>
      </c>
      <c r="F182" s="219">
        <f t="shared" si="15"/>
        <v>2791.4321699578418</v>
      </c>
      <c r="G182" s="219">
        <f t="shared" si="16"/>
        <v>1521.0764809649875</v>
      </c>
      <c r="H182" s="219">
        <f t="shared" si="17"/>
        <v>1975.1153491376633</v>
      </c>
      <c r="I182" s="219">
        <f t="shared" si="13"/>
        <v>2735.4282647977602</v>
      </c>
      <c r="J182" s="219">
        <f t="shared" si="18"/>
        <v>2433.0877262503791</v>
      </c>
      <c r="S182" s="222"/>
      <c r="T182" s="223"/>
    </row>
    <row r="183" spans="1:21" x14ac:dyDescent="0.2">
      <c r="A183" s="218">
        <f t="shared" si="12"/>
        <v>45200</v>
      </c>
      <c r="B183" s="271">
        <v>76289.98</v>
      </c>
      <c r="C183" s="271">
        <v>1035.8599999999999</v>
      </c>
      <c r="D183" s="274">
        <v>158.5</v>
      </c>
      <c r="E183" s="219">
        <f t="shared" si="14"/>
        <v>3321.579869017648</v>
      </c>
      <c r="F183" s="219">
        <f t="shared" si="15"/>
        <v>2807.7613250389768</v>
      </c>
      <c r="G183" s="219">
        <f t="shared" si="16"/>
        <v>1481.2795866957401</v>
      </c>
      <c r="H183" s="219">
        <f t="shared" si="17"/>
        <v>1982.768298938691</v>
      </c>
      <c r="I183" s="219">
        <f t="shared" si="13"/>
        <v>2585.4597560888847</v>
      </c>
      <c r="J183" s="219">
        <f t="shared" si="18"/>
        <v>2445.4109140021505</v>
      </c>
      <c r="S183" s="222"/>
      <c r="T183" s="223"/>
    </row>
    <row r="184" spans="1:21" x14ac:dyDescent="0.2">
      <c r="A184" s="218">
        <f t="shared" si="12"/>
        <v>45231</v>
      </c>
      <c r="B184" s="271">
        <v>76062.87</v>
      </c>
      <c r="C184" s="271">
        <v>1039.7</v>
      </c>
      <c r="D184" s="274">
        <v>158.6</v>
      </c>
      <c r="E184" s="219">
        <f t="shared" si="14"/>
        <v>3311.6917552174791</v>
      </c>
      <c r="F184" s="219">
        <f t="shared" si="15"/>
        <v>2824.1860014473118</v>
      </c>
      <c r="G184" s="219">
        <f t="shared" si="16"/>
        <v>1486.7707859050076</v>
      </c>
      <c r="H184" s="219">
        <f t="shared" si="17"/>
        <v>1990.4509015094582</v>
      </c>
      <c r="I184" s="219">
        <f t="shared" si="13"/>
        <v>2581.7233674924905</v>
      </c>
      <c r="J184" s="219">
        <f t="shared" si="18"/>
        <v>2457.7965166659396</v>
      </c>
      <c r="S184" s="222"/>
      <c r="T184" s="223"/>
    </row>
    <row r="185" spans="1:21" x14ac:dyDescent="0.2">
      <c r="A185" s="218">
        <f t="shared" si="12"/>
        <v>45261</v>
      </c>
      <c r="B185" s="271">
        <v>81740.259999999995</v>
      </c>
      <c r="C185" s="271">
        <v>1084.33</v>
      </c>
      <c r="D185" s="274">
        <v>158.80000000000001</v>
      </c>
      <c r="E185" s="219">
        <f t="shared" si="14"/>
        <v>3558.8789262268579</v>
      </c>
      <c r="F185" s="219">
        <f t="shared" si="15"/>
        <v>2840.706757957867</v>
      </c>
      <c r="G185" s="219">
        <f t="shared" si="16"/>
        <v>1550.5916767147992</v>
      </c>
      <c r="H185" s="219">
        <f t="shared" si="17"/>
        <v>1998.1632717451068</v>
      </c>
      <c r="I185" s="219">
        <f t="shared" si="13"/>
        <v>2755.5640264220342</v>
      </c>
      <c r="J185" s="219">
        <f t="shared" si="18"/>
        <v>2470.2448503629744</v>
      </c>
      <c r="S185" s="222"/>
      <c r="T185" s="223"/>
    </row>
    <row r="186" spans="1:21" x14ac:dyDescent="0.2">
      <c r="A186" s="218">
        <f t="shared" si="12"/>
        <v>45292</v>
      </c>
      <c r="B186" s="271">
        <v>83726.97</v>
      </c>
      <c r="C186" s="271">
        <v>1121.52</v>
      </c>
      <c r="D186" s="274">
        <v>158.30000000000001</v>
      </c>
      <c r="E186" s="219">
        <f t="shared" si="14"/>
        <v>3645.3780436938714</v>
      </c>
      <c r="F186" s="219">
        <f t="shared" si="15"/>
        <v>2857.3241566143506</v>
      </c>
      <c r="G186" s="219">
        <f t="shared" si="16"/>
        <v>1603.7733690566356</v>
      </c>
      <c r="H186" s="219">
        <f t="shared" si="17"/>
        <v>2005.9055249859614</v>
      </c>
      <c r="I186" s="219">
        <f t="shared" si="13"/>
        <v>2828.7361738389773</v>
      </c>
      <c r="J186" s="219">
        <f t="shared" si="18"/>
        <v>2482.7562328155841</v>
      </c>
      <c r="S186" s="222"/>
      <c r="T186" s="223"/>
    </row>
    <row r="187" spans="1:21" x14ac:dyDescent="0.2">
      <c r="A187" s="218">
        <f t="shared" si="12"/>
        <v>45323</v>
      </c>
      <c r="B187" s="271">
        <v>84891.25</v>
      </c>
      <c r="C187" s="271">
        <v>1106.19</v>
      </c>
      <c r="D187" s="274">
        <v>158.30000000000001</v>
      </c>
      <c r="E187" s="219">
        <f t="shared" si="14"/>
        <v>3696.0694845606781</v>
      </c>
      <c r="F187" s="219">
        <f t="shared" si="15"/>
        <v>2874.0387627482814</v>
      </c>
      <c r="G187" s="219">
        <f t="shared" si="16"/>
        <v>1581.8514722133889</v>
      </c>
      <c r="H187" s="219">
        <f t="shared" si="17"/>
        <v>2013.6777770192534</v>
      </c>
      <c r="I187" s="219">
        <f t="shared" si="13"/>
        <v>2850.3822796217623</v>
      </c>
      <c r="J187" s="219">
        <f t="shared" si="18"/>
        <v>2495.3309833553099</v>
      </c>
      <c r="S187" s="222"/>
      <c r="T187" s="223"/>
    </row>
    <row r="188" spans="1:21" x14ac:dyDescent="0.2">
      <c r="B188" s="221"/>
      <c r="U188" s="221"/>
    </row>
    <row r="189" spans="1:21" x14ac:dyDescent="0.2">
      <c r="U189" s="221"/>
    </row>
    <row r="190" spans="1:21" x14ac:dyDescent="0.2">
      <c r="U190" s="221"/>
    </row>
    <row r="191" spans="1:21" x14ac:dyDescent="0.2">
      <c r="B191" s="221"/>
      <c r="U191" s="221"/>
    </row>
    <row r="192" spans="1:21" x14ac:dyDescent="0.2">
      <c r="B192" s="220" t="s">
        <v>233</v>
      </c>
      <c r="U192" s="221"/>
    </row>
    <row r="193" spans="2:21" x14ac:dyDescent="0.2">
      <c r="B193" s="275" t="s">
        <v>139</v>
      </c>
      <c r="U193" s="221"/>
    </row>
    <row r="194" spans="2:21" x14ac:dyDescent="0.2">
      <c r="B194" s="217" t="s">
        <v>149</v>
      </c>
      <c r="F194" s="224"/>
      <c r="U194" s="221"/>
    </row>
    <row r="195" spans="2:21" x14ac:dyDescent="0.2">
      <c r="B195" s="217"/>
    </row>
    <row r="197" spans="2:21" x14ac:dyDescent="0.2">
      <c r="C197" s="221"/>
    </row>
    <row r="200" spans="2:21" x14ac:dyDescent="0.2">
      <c r="C200" s="221"/>
    </row>
    <row r="204" spans="2:21" x14ac:dyDescent="0.2">
      <c r="C204" s="222"/>
    </row>
    <row r="206" spans="2:21" x14ac:dyDescent="0.2">
      <c r="C206" s="225"/>
    </row>
  </sheetData>
  <sheetProtection algorithmName="SHA-512" hashValue="T3kDzeIBfzsCEnziDys/7z1aud7qr5MyjMgVoITM+HZKHA7O2CfALY7mVjQN8IAXKFibX933jGAijmISdO72Ew==" saltValue="1eBfplki3m08YqWhI+AHOw==" spinCount="100000" sheet="1" objects="1" scenarios="1"/>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036C-DFAB-40BA-AA57-0AB30E6896F3}">
  <sheetPr>
    <tabColor theme="5" tint="-0.249977111117893"/>
  </sheetPr>
  <dimension ref="A1:V202"/>
  <sheetViews>
    <sheetView showGridLines="0" zoomScale="153" zoomScaleNormal="153" workbookViewId="0">
      <pane xSplit="1" ySplit="5" topLeftCell="B6" activePane="bottomRight" state="frozen"/>
      <selection pane="topRight" activeCell="B1" sqref="B1"/>
      <selection pane="bottomLeft" activeCell="A5" sqref="A5"/>
      <selection pane="bottomRight" activeCell="A3" sqref="A1:XFD1048576"/>
    </sheetView>
  </sheetViews>
  <sheetFormatPr baseColWidth="10" defaultColWidth="11.5" defaultRowHeight="15" x14ac:dyDescent="0.2"/>
  <cols>
    <col min="1" max="1" width="11.5" style="201"/>
    <col min="2" max="2" width="15.1640625" style="201" customWidth="1"/>
    <col min="3" max="3" width="14.83203125" style="201" customWidth="1"/>
    <col min="4" max="4" width="13.83203125" style="201" customWidth="1"/>
    <col min="5" max="5" width="14.83203125" style="201" customWidth="1"/>
    <col min="6" max="6" width="21.5" style="201" customWidth="1"/>
    <col min="7" max="7" width="21.5" style="201" bestFit="1" customWidth="1"/>
    <col min="8" max="8" width="16.33203125" style="201" bestFit="1" customWidth="1"/>
    <col min="9" max="9" width="12.5" style="201" bestFit="1" customWidth="1"/>
    <col min="10" max="10" width="15.6640625" style="201" bestFit="1" customWidth="1"/>
    <col min="11" max="16384" width="11.5" style="201"/>
  </cols>
  <sheetData>
    <row r="1" spans="1:10" x14ac:dyDescent="0.2">
      <c r="A1" s="214" t="s">
        <v>157</v>
      </c>
    </row>
    <row r="3" spans="1:10" x14ac:dyDescent="0.2">
      <c r="F3" s="201" t="s">
        <v>156</v>
      </c>
      <c r="H3" s="201" t="s">
        <v>155</v>
      </c>
      <c r="J3" s="201" t="s">
        <v>154</v>
      </c>
    </row>
    <row r="4" spans="1:10" x14ac:dyDescent="0.2">
      <c r="F4" s="205">
        <v>7.2499999999999995E-2</v>
      </c>
      <c r="G4" s="205"/>
      <c r="H4" s="205">
        <v>4.7500000000000001E-2</v>
      </c>
      <c r="I4" s="205"/>
      <c r="J4" s="205">
        <v>2.2499999999999999E-2</v>
      </c>
    </row>
    <row r="5" spans="1:10" x14ac:dyDescent="0.2">
      <c r="B5" s="209" t="s">
        <v>153</v>
      </c>
      <c r="C5" s="209" t="s">
        <v>150</v>
      </c>
      <c r="D5" s="209" t="s">
        <v>152</v>
      </c>
      <c r="E5" s="264" t="s">
        <v>216</v>
      </c>
      <c r="F5" s="264" t="s">
        <v>220</v>
      </c>
      <c r="G5" s="264" t="s">
        <v>217</v>
      </c>
      <c r="H5" s="264" t="s">
        <v>219</v>
      </c>
      <c r="I5" s="264" t="s">
        <v>218</v>
      </c>
      <c r="J5" s="265" t="s">
        <v>221</v>
      </c>
    </row>
    <row r="6" spans="1:10" ht="16" thickBot="1" x14ac:dyDescent="0.25">
      <c r="A6" s="210">
        <v>39814</v>
      </c>
      <c r="B6" s="213">
        <v>22967.98</v>
      </c>
      <c r="C6" s="209">
        <v>699.30079999999998</v>
      </c>
      <c r="D6" s="209">
        <v>113.3</v>
      </c>
      <c r="E6" s="207">
        <v>1000</v>
      </c>
      <c r="F6" s="207">
        <v>1000</v>
      </c>
      <c r="G6" s="207">
        <v>1000</v>
      </c>
      <c r="H6" s="207">
        <v>1000</v>
      </c>
      <c r="I6" s="207">
        <v>1000</v>
      </c>
      <c r="J6" s="207">
        <v>1000</v>
      </c>
    </row>
    <row r="7" spans="1:10" x14ac:dyDescent="0.2">
      <c r="A7" s="210">
        <v>39845</v>
      </c>
      <c r="B7" s="212">
        <v>22287.88</v>
      </c>
      <c r="C7" s="209">
        <v>692.63790000000006</v>
      </c>
      <c r="D7" s="209">
        <v>113</v>
      </c>
      <c r="E7" s="207">
        <f t="shared" ref="E7:E38" si="0">E6*B7/B6</f>
        <v>970.38921141519631</v>
      </c>
      <c r="F7" s="207">
        <f t="shared" ref="F7:F38" si="1">F6*(1+F$4)^(1/12)</f>
        <v>1005.8497409526457</v>
      </c>
      <c r="G7" s="207">
        <f t="shared" ref="G7:G38" si="2">G6*C7/C6</f>
        <v>990.47205437202422</v>
      </c>
      <c r="H7" s="207">
        <f t="shared" ref="H7:H38" si="3">H6*(1+H$4)^(1/12)</f>
        <v>1003.8746849921291</v>
      </c>
      <c r="I7" s="207">
        <f t="shared" ref="I7:I38" si="4">I6*D7/D6</f>
        <v>997.35216240070611</v>
      </c>
      <c r="J7" s="207">
        <f t="shared" ref="J7:J38" si="5">J6*(1+J$4)^(1/12)</f>
        <v>1001.8559375353362</v>
      </c>
    </row>
    <row r="8" spans="1:10" x14ac:dyDescent="0.2">
      <c r="A8" s="210">
        <v>39873</v>
      </c>
      <c r="B8" s="212">
        <v>20881.330000000002</v>
      </c>
      <c r="C8" s="209">
        <v>697.38870000000009</v>
      </c>
      <c r="D8" s="209">
        <v>113.8</v>
      </c>
      <c r="E8" s="207">
        <f t="shared" si="0"/>
        <v>909.14960740996821</v>
      </c>
      <c r="F8" s="207">
        <f t="shared" si="1"/>
        <v>1011.7337013745044</v>
      </c>
      <c r="G8" s="207">
        <f t="shared" si="2"/>
        <v>997.26569739373963</v>
      </c>
      <c r="H8" s="207">
        <f t="shared" si="3"/>
        <v>1007.7643831680465</v>
      </c>
      <c r="I8" s="207">
        <f t="shared" si="4"/>
        <v>1004.4130626654899</v>
      </c>
      <c r="J8" s="207">
        <f t="shared" si="5"/>
        <v>1003.7153195748075</v>
      </c>
    </row>
    <row r="9" spans="1:10" x14ac:dyDescent="0.2">
      <c r="A9" s="210">
        <v>39904</v>
      </c>
      <c r="B9" s="212">
        <v>22507.7</v>
      </c>
      <c r="C9" s="209">
        <v>709.94920000000002</v>
      </c>
      <c r="D9" s="209">
        <v>114</v>
      </c>
      <c r="E9" s="207">
        <f t="shared" si="0"/>
        <v>979.95992681985967</v>
      </c>
      <c r="F9" s="207">
        <f t="shared" si="1"/>
        <v>1017.6520814406067</v>
      </c>
      <c r="G9" s="207">
        <f t="shared" si="2"/>
        <v>1015.2272098072817</v>
      </c>
      <c r="H9" s="207">
        <f t="shared" si="3"/>
        <v>1011.66915269911</v>
      </c>
      <c r="I9" s="207">
        <f t="shared" si="4"/>
        <v>1006.1782877316858</v>
      </c>
      <c r="J9" s="207">
        <f t="shared" si="5"/>
        <v>1005.5781525111984</v>
      </c>
    </row>
    <row r="10" spans="1:10" x14ac:dyDescent="0.2">
      <c r="A10" s="210">
        <v>39934</v>
      </c>
      <c r="B10" s="212">
        <v>24141.96</v>
      </c>
      <c r="C10" s="209">
        <v>710.10739999999998</v>
      </c>
      <c r="D10" s="209">
        <v>113.9</v>
      </c>
      <c r="E10" s="207">
        <f t="shared" si="0"/>
        <v>1051.1137679499893</v>
      </c>
      <c r="F10" s="207">
        <f t="shared" si="1"/>
        <v>1023.605082496955</v>
      </c>
      <c r="G10" s="207">
        <f t="shared" si="2"/>
        <v>1015.4534357747051</v>
      </c>
      <c r="H10" s="207">
        <f t="shared" si="3"/>
        <v>1015.5890519820732</v>
      </c>
      <c r="I10" s="207">
        <f t="shared" si="4"/>
        <v>1005.2956751985879</v>
      </c>
      <c r="J10" s="207">
        <f t="shared" si="5"/>
        <v>1007.4444427491579</v>
      </c>
    </row>
    <row r="11" spans="1:10" x14ac:dyDescent="0.2">
      <c r="A11" s="210">
        <v>39965</v>
      </c>
      <c r="B11" s="212">
        <v>26909.41</v>
      </c>
      <c r="C11" s="209">
        <v>709.15989999999999</v>
      </c>
      <c r="D11" s="209">
        <v>114.7</v>
      </c>
      <c r="E11" s="207">
        <f t="shared" si="0"/>
        <v>1171.6054263370133</v>
      </c>
      <c r="F11" s="207">
        <f t="shared" si="1"/>
        <v>1029.5929070673737</v>
      </c>
      <c r="G11" s="207">
        <f t="shared" si="2"/>
        <v>1014.0985109698142</v>
      </c>
      <c r="H11" s="207">
        <f t="shared" si="3"/>
        <v>1019.5241396399589</v>
      </c>
      <c r="I11" s="207">
        <f t="shared" si="4"/>
        <v>1012.3565754633717</v>
      </c>
      <c r="J11" s="207">
        <f t="shared" si="5"/>
        <v>1009.314196705222</v>
      </c>
    </row>
    <row r="12" spans="1:10" x14ac:dyDescent="0.2">
      <c r="A12" s="210">
        <v>39995</v>
      </c>
      <c r="B12" s="212">
        <v>27002.03</v>
      </c>
      <c r="C12" s="209">
        <v>718.84080000000006</v>
      </c>
      <c r="D12" s="209">
        <v>115.1</v>
      </c>
      <c r="E12" s="207">
        <f t="shared" si="0"/>
        <v>1175.6379968982903</v>
      </c>
      <c r="F12" s="207">
        <f t="shared" si="1"/>
        <v>1035.6157588603992</v>
      </c>
      <c r="G12" s="207">
        <f t="shared" si="2"/>
        <v>1027.9421959763238</v>
      </c>
      <c r="H12" s="207">
        <f t="shared" si="3"/>
        <v>1023.4744745229352</v>
      </c>
      <c r="I12" s="207">
        <f t="shared" si="4"/>
        <v>1015.8870255957634</v>
      </c>
      <c r="J12" s="207">
        <f t="shared" si="5"/>
        <v>1011.1874208078349</v>
      </c>
    </row>
    <row r="13" spans="1:10" x14ac:dyDescent="0.2">
      <c r="A13" s="210">
        <v>40026</v>
      </c>
      <c r="B13" s="212">
        <v>28140.9</v>
      </c>
      <c r="C13" s="209">
        <v>723.59720000000004</v>
      </c>
      <c r="D13" s="209">
        <v>114.7</v>
      </c>
      <c r="E13" s="207">
        <f t="shared" si="0"/>
        <v>1225.2231149626566</v>
      </c>
      <c r="F13" s="207">
        <f t="shared" si="1"/>
        <v>1041.67384277621</v>
      </c>
      <c r="G13" s="207">
        <f t="shared" si="2"/>
        <v>1034.7438469968861</v>
      </c>
      <c r="H13" s="207">
        <f t="shared" si="3"/>
        <v>1027.4401157091966</v>
      </c>
      <c r="I13" s="207">
        <f t="shared" si="4"/>
        <v>1012.3565754633717</v>
      </c>
      <c r="J13" s="207">
        <f t="shared" si="5"/>
        <v>1013.064121497372</v>
      </c>
    </row>
    <row r="14" spans="1:10" x14ac:dyDescent="0.2">
      <c r="A14" s="210">
        <v>40057</v>
      </c>
      <c r="B14" s="212">
        <v>28407.39</v>
      </c>
      <c r="C14" s="209">
        <v>731.75490000000002</v>
      </c>
      <c r="D14" s="209">
        <v>114.7</v>
      </c>
      <c r="E14" s="207">
        <f t="shared" si="0"/>
        <v>1236.8257896427981</v>
      </c>
      <c r="F14" s="207">
        <f t="shared" si="1"/>
        <v>1047.7673649135977</v>
      </c>
      <c r="G14" s="207">
        <f t="shared" si="2"/>
        <v>1046.4093563170527</v>
      </c>
      <c r="H14" s="207">
        <f t="shared" si="3"/>
        <v>1031.4211225058464</v>
      </c>
      <c r="I14" s="207">
        <f t="shared" si="4"/>
        <v>1012.3565754633717</v>
      </c>
      <c r="J14" s="207">
        <f t="shared" si="5"/>
        <v>1014.9443052261613</v>
      </c>
    </row>
    <row r="15" spans="1:10" x14ac:dyDescent="0.2">
      <c r="A15" s="210">
        <v>40087</v>
      </c>
      <c r="B15" s="212">
        <v>29867.9</v>
      </c>
      <c r="C15" s="209">
        <v>738.34810000000004</v>
      </c>
      <c r="D15" s="209">
        <v>114.7</v>
      </c>
      <c r="E15" s="207">
        <f t="shared" si="0"/>
        <v>1300.4147513190101</v>
      </c>
      <c r="F15" s="207">
        <f t="shared" si="1"/>
        <v>1053.8965325769784</v>
      </c>
      <c r="G15" s="207">
        <f t="shared" si="2"/>
        <v>1055.8376309593812</v>
      </c>
      <c r="H15" s="207">
        <f t="shared" si="3"/>
        <v>1035.4175544497848</v>
      </c>
      <c r="I15" s="207">
        <f t="shared" si="4"/>
        <v>1012.3565754633717</v>
      </c>
      <c r="J15" s="207">
        <f t="shared" si="5"/>
        <v>1016.8279784585062</v>
      </c>
    </row>
    <row r="16" spans="1:10" x14ac:dyDescent="0.2">
      <c r="A16" s="210">
        <v>40118</v>
      </c>
      <c r="B16" s="212">
        <v>28660.23</v>
      </c>
      <c r="C16" s="209">
        <v>737.91480000000001</v>
      </c>
      <c r="D16" s="209">
        <v>114.6</v>
      </c>
      <c r="E16" s="207">
        <f t="shared" si="0"/>
        <v>1247.834158685265</v>
      </c>
      <c r="F16" s="207">
        <f t="shared" si="1"/>
        <v>1060.0615542834453</v>
      </c>
      <c r="G16" s="207">
        <f t="shared" si="2"/>
        <v>1055.2180120486064</v>
      </c>
      <c r="H16" s="207">
        <f t="shared" si="3"/>
        <v>1039.4294713085985</v>
      </c>
      <c r="I16" s="207">
        <f t="shared" si="4"/>
        <v>1011.4739629302736</v>
      </c>
      <c r="J16" s="207">
        <f t="shared" si="5"/>
        <v>1018.7151476707073</v>
      </c>
    </row>
    <row r="17" spans="1:10" x14ac:dyDescent="0.2">
      <c r="A17" s="210">
        <v>40148</v>
      </c>
      <c r="B17" s="212">
        <v>30137.61</v>
      </c>
      <c r="C17" s="209">
        <v>747.76200000000006</v>
      </c>
      <c r="D17" s="209">
        <v>115.2</v>
      </c>
      <c r="E17" s="207">
        <f t="shared" si="0"/>
        <v>1312.1576211752183</v>
      </c>
      <c r="F17" s="207">
        <f t="shared" si="1"/>
        <v>1066.2626397698623</v>
      </c>
      <c r="G17" s="207">
        <f t="shared" si="2"/>
        <v>1069.2995060208714</v>
      </c>
      <c r="H17" s="207">
        <f t="shared" si="3"/>
        <v>1043.4569330814547</v>
      </c>
      <c r="I17" s="207">
        <f t="shared" si="4"/>
        <v>1016.7696381288615</v>
      </c>
      <c r="J17" s="207">
        <f t="shared" si="5"/>
        <v>1020.605819351085</v>
      </c>
    </row>
    <row r="18" spans="1:10" ht="16" thickBot="1" x14ac:dyDescent="0.25">
      <c r="A18" s="210">
        <v>40179</v>
      </c>
      <c r="B18" s="213">
        <v>31019.4</v>
      </c>
      <c r="C18" s="209">
        <v>737.13530000000003</v>
      </c>
      <c r="D18" s="209">
        <v>114.8</v>
      </c>
      <c r="E18" s="207">
        <f t="shared" si="0"/>
        <v>1350.5497653690047</v>
      </c>
      <c r="F18" s="207">
        <f t="shared" si="1"/>
        <v>1072.5000000000002</v>
      </c>
      <c r="G18" s="207">
        <f t="shared" si="2"/>
        <v>1054.1033272091211</v>
      </c>
      <c r="H18" s="207">
        <f t="shared" si="3"/>
        <v>1047.4999999999986</v>
      </c>
      <c r="I18" s="207">
        <f t="shared" si="4"/>
        <v>1013.2391879964696</v>
      </c>
      <c r="J18" s="207">
        <f t="shared" si="5"/>
        <v>1022.5000000000011</v>
      </c>
    </row>
    <row r="19" spans="1:10" x14ac:dyDescent="0.2">
      <c r="A19" s="210">
        <v>40210</v>
      </c>
      <c r="B19" s="212">
        <v>29360.52</v>
      </c>
      <c r="C19" s="209">
        <v>750.71530000000007</v>
      </c>
      <c r="D19" s="209">
        <v>115.1</v>
      </c>
      <c r="E19" s="207">
        <f t="shared" si="0"/>
        <v>1278.3239971473326</v>
      </c>
      <c r="F19" s="207">
        <f t="shared" si="1"/>
        <v>1078.7738471717128</v>
      </c>
      <c r="G19" s="207">
        <f t="shared" si="2"/>
        <v>1073.5227244127279</v>
      </c>
      <c r="H19" s="207">
        <f t="shared" si="3"/>
        <v>1051.558732529254</v>
      </c>
      <c r="I19" s="207">
        <f t="shared" si="4"/>
        <v>1015.8870255957635</v>
      </c>
      <c r="J19" s="207">
        <f t="shared" si="5"/>
        <v>1024.3976961298824</v>
      </c>
    </row>
    <row r="20" spans="1:10" x14ac:dyDescent="0.2">
      <c r="A20" s="210">
        <v>40238</v>
      </c>
      <c r="B20" s="212">
        <v>30820.61</v>
      </c>
      <c r="C20" s="209">
        <v>751.86470000000008</v>
      </c>
      <c r="D20" s="209">
        <v>115.6</v>
      </c>
      <c r="E20" s="207">
        <f t="shared" si="0"/>
        <v>1341.8946724962314</v>
      </c>
      <c r="F20" s="207">
        <f t="shared" si="1"/>
        <v>1085.0843947241563</v>
      </c>
      <c r="G20" s="207">
        <f t="shared" si="2"/>
        <v>1075.1663661760435</v>
      </c>
      <c r="H20" s="207">
        <f t="shared" si="3"/>
        <v>1055.6331913685276</v>
      </c>
      <c r="I20" s="207">
        <f t="shared" si="4"/>
        <v>1020.3000882612533</v>
      </c>
      <c r="J20" s="207">
        <f t="shared" si="5"/>
        <v>1026.2989142652418</v>
      </c>
    </row>
    <row r="21" spans="1:10" x14ac:dyDescent="0.2">
      <c r="A21" s="210">
        <v>40269</v>
      </c>
      <c r="B21" s="212">
        <v>31994.240000000002</v>
      </c>
      <c r="C21" s="209">
        <v>746.40430000000003</v>
      </c>
      <c r="D21" s="209">
        <v>115.6</v>
      </c>
      <c r="E21" s="207">
        <f t="shared" si="0"/>
        <v>1392.9932018401266</v>
      </c>
      <c r="F21" s="207">
        <f t="shared" si="1"/>
        <v>1091.431857345051</v>
      </c>
      <c r="G21" s="207">
        <f t="shared" si="2"/>
        <v>1067.3579953004489</v>
      </c>
      <c r="H21" s="207">
        <f t="shared" si="3"/>
        <v>1059.7234374523166</v>
      </c>
      <c r="I21" s="207">
        <f t="shared" si="4"/>
        <v>1020.3000882612533</v>
      </c>
      <c r="J21" s="207">
        <f t="shared" si="5"/>
        <v>1028.2036609427014</v>
      </c>
    </row>
    <row r="22" spans="1:10" x14ac:dyDescent="0.2">
      <c r="A22" s="210">
        <v>40299</v>
      </c>
      <c r="B22" s="212">
        <v>32527.15</v>
      </c>
      <c r="C22" s="209">
        <v>745.94730000000004</v>
      </c>
      <c r="D22" s="209">
        <v>116</v>
      </c>
      <c r="E22" s="207">
        <f t="shared" si="0"/>
        <v>1416.1955034791911</v>
      </c>
      <c r="F22" s="207">
        <f t="shared" si="1"/>
        <v>1097.8164509779845</v>
      </c>
      <c r="G22" s="207">
        <f t="shared" si="2"/>
        <v>1066.7044853945545</v>
      </c>
      <c r="H22" s="207">
        <f t="shared" si="3"/>
        <v>1063.8295319512206</v>
      </c>
      <c r="I22" s="207">
        <f t="shared" si="4"/>
        <v>1023.8305383936453</v>
      </c>
      <c r="J22" s="207">
        <f t="shared" si="5"/>
        <v>1030.111942711015</v>
      </c>
    </row>
    <row r="23" spans="1:10" x14ac:dyDescent="0.2">
      <c r="A23" s="210">
        <v>40330</v>
      </c>
      <c r="B23" s="212">
        <v>31395.79</v>
      </c>
      <c r="C23" s="209">
        <v>754.71800000000007</v>
      </c>
      <c r="D23" s="209">
        <v>116.3</v>
      </c>
      <c r="E23" s="207">
        <f t="shared" si="0"/>
        <v>1366.9373623627323</v>
      </c>
      <c r="F23" s="207">
        <f t="shared" si="1"/>
        <v>1104.2383928297586</v>
      </c>
      <c r="G23" s="207">
        <f t="shared" si="2"/>
        <v>1079.2465845884922</v>
      </c>
      <c r="H23" s="207">
        <f t="shared" si="3"/>
        <v>1067.9515362728557</v>
      </c>
      <c r="I23" s="207">
        <f t="shared" si="4"/>
        <v>1026.4783759929392</v>
      </c>
      <c r="J23" s="207">
        <f t="shared" si="5"/>
        <v>1032.0237661310905</v>
      </c>
    </row>
    <row r="24" spans="1:10" x14ac:dyDescent="0.2">
      <c r="A24" s="210">
        <v>40360</v>
      </c>
      <c r="B24" s="212">
        <v>30229.89</v>
      </c>
      <c r="C24" s="209">
        <v>768.27539999999999</v>
      </c>
      <c r="D24" s="209">
        <v>116.2</v>
      </c>
      <c r="E24" s="207">
        <f t="shared" si="0"/>
        <v>1316.1753885191467</v>
      </c>
      <c r="F24" s="207">
        <f t="shared" si="1"/>
        <v>1110.6979013777784</v>
      </c>
      <c r="G24" s="207">
        <f t="shared" si="2"/>
        <v>1098.6336637967527</v>
      </c>
      <c r="H24" s="207">
        <f t="shared" si="3"/>
        <v>1072.0895120627733</v>
      </c>
      <c r="I24" s="207">
        <f t="shared" si="4"/>
        <v>1025.5957634598412</v>
      </c>
      <c r="J24" s="207">
        <f t="shared" si="5"/>
        <v>1033.9391377760121</v>
      </c>
    </row>
    <row r="25" spans="1:10" x14ac:dyDescent="0.2">
      <c r="A25" s="210">
        <v>40391</v>
      </c>
      <c r="B25" s="212">
        <v>31426.67</v>
      </c>
      <c r="C25" s="209">
        <v>771.83350000000007</v>
      </c>
      <c r="D25" s="209">
        <v>116.8</v>
      </c>
      <c r="E25" s="207">
        <f t="shared" si="0"/>
        <v>1368.2818428089886</v>
      </c>
      <c r="F25" s="207">
        <f t="shared" si="1"/>
        <v>1117.1951963774857</v>
      </c>
      <c r="G25" s="207">
        <f t="shared" si="2"/>
        <v>1103.7217460640691</v>
      </c>
      <c r="H25" s="207">
        <f t="shared" si="3"/>
        <v>1076.243521205382</v>
      </c>
      <c r="I25" s="207">
        <f t="shared" si="4"/>
        <v>1030.891438658429</v>
      </c>
      <c r="J25" s="207">
        <f t="shared" si="5"/>
        <v>1035.8580642310637</v>
      </c>
    </row>
    <row r="26" spans="1:10" x14ac:dyDescent="0.2">
      <c r="A26" s="210">
        <v>40422</v>
      </c>
      <c r="B26" s="212">
        <v>32022.799999999999</v>
      </c>
      <c r="C26" s="209">
        <v>787.36279999999999</v>
      </c>
      <c r="D26" s="209">
        <v>116.7</v>
      </c>
      <c r="E26" s="207">
        <f t="shared" si="0"/>
        <v>1394.2366720974153</v>
      </c>
      <c r="F26" s="207">
        <f t="shared" si="1"/>
        <v>1123.730498869834</v>
      </c>
      <c r="G26" s="207">
        <f t="shared" si="2"/>
        <v>1125.9286418662759</v>
      </c>
      <c r="H26" s="207">
        <f t="shared" si="3"/>
        <v>1080.4136258248727</v>
      </c>
      <c r="I26" s="207">
        <f t="shared" si="4"/>
        <v>1030.0088261253311</v>
      </c>
      <c r="J26" s="207">
        <f t="shared" si="5"/>
        <v>1037.7805520937509</v>
      </c>
    </row>
    <row r="27" spans="1:10" x14ac:dyDescent="0.2">
      <c r="A27" s="210">
        <v>40452</v>
      </c>
      <c r="B27" s="212">
        <v>33331.94</v>
      </c>
      <c r="C27" s="209">
        <v>792.49170000000004</v>
      </c>
      <c r="D27" s="209">
        <v>116.9</v>
      </c>
      <c r="E27" s="207">
        <f t="shared" si="0"/>
        <v>1451.2351543322486</v>
      </c>
      <c r="F27" s="207">
        <f t="shared" si="1"/>
        <v>1130.3040311888099</v>
      </c>
      <c r="G27" s="207">
        <f t="shared" si="2"/>
        <v>1133.2629678101332</v>
      </c>
      <c r="H27" s="207">
        <f t="shared" si="3"/>
        <v>1084.5998882861481</v>
      </c>
      <c r="I27" s="207">
        <f t="shared" si="4"/>
        <v>1031.774051191527</v>
      </c>
      <c r="J27" s="207">
        <f t="shared" si="5"/>
        <v>1039.7066079738236</v>
      </c>
    </row>
    <row r="28" spans="1:10" x14ac:dyDescent="0.2">
      <c r="A28" s="210">
        <v>40483</v>
      </c>
      <c r="B28" s="212">
        <v>34235.4</v>
      </c>
      <c r="C28" s="209">
        <v>794.26319999999998</v>
      </c>
      <c r="D28" s="209">
        <v>117.4</v>
      </c>
      <c r="E28" s="207">
        <f t="shared" si="0"/>
        <v>1490.57078593764</v>
      </c>
      <c r="F28" s="207">
        <f t="shared" si="1"/>
        <v>1136.9160169689956</v>
      </c>
      <c r="G28" s="207">
        <f t="shared" si="2"/>
        <v>1135.7962124453459</v>
      </c>
      <c r="H28" s="207">
        <f t="shared" si="3"/>
        <v>1088.8023711957555</v>
      </c>
      <c r="I28" s="207">
        <f t="shared" si="4"/>
        <v>1036.1871138570168</v>
      </c>
      <c r="J28" s="207">
        <f t="shared" si="5"/>
        <v>1041.6362384932993</v>
      </c>
    </row>
    <row r="29" spans="1:10" x14ac:dyDescent="0.2">
      <c r="A29" s="210">
        <v>40513</v>
      </c>
      <c r="B29" s="212">
        <v>35046.9</v>
      </c>
      <c r="C29" s="209">
        <v>785.58</v>
      </c>
      <c r="D29" s="209">
        <v>117.5</v>
      </c>
      <c r="E29" s="207">
        <f t="shared" si="0"/>
        <v>1525.9025826389607</v>
      </c>
      <c r="F29" s="207">
        <f t="shared" si="1"/>
        <v>1143.5666811531778</v>
      </c>
      <c r="G29" s="207">
        <f t="shared" si="2"/>
        <v>1123.3792382333902</v>
      </c>
      <c r="H29" s="207">
        <f t="shared" si="3"/>
        <v>1093.0211374028224</v>
      </c>
      <c r="I29" s="207">
        <f t="shared" si="4"/>
        <v>1037.0697263901147</v>
      </c>
      <c r="J29" s="207">
        <f t="shared" si="5"/>
        <v>1043.5694502864853</v>
      </c>
    </row>
    <row r="30" spans="1:10" ht="16" thickBot="1" x14ac:dyDescent="0.25">
      <c r="A30" s="210">
        <v>40544</v>
      </c>
      <c r="B30" s="213">
        <v>36480.620000000003</v>
      </c>
      <c r="C30" s="209">
        <v>786.85</v>
      </c>
      <c r="D30" s="209">
        <v>117.5</v>
      </c>
      <c r="E30" s="207">
        <f t="shared" si="0"/>
        <v>1588.3251378658463</v>
      </c>
      <c r="F30" s="207">
        <f t="shared" si="1"/>
        <v>1150.2562500000006</v>
      </c>
      <c r="G30" s="207">
        <f t="shared" si="2"/>
        <v>1125.1953379718718</v>
      </c>
      <c r="H30" s="207">
        <f t="shared" si="3"/>
        <v>1097.2562499999972</v>
      </c>
      <c r="I30" s="207">
        <f t="shared" si="4"/>
        <v>1037.0697263901147</v>
      </c>
      <c r="J30" s="207">
        <f t="shared" si="5"/>
        <v>1045.5062500000022</v>
      </c>
    </row>
    <row r="31" spans="1:10" x14ac:dyDescent="0.2">
      <c r="A31" s="210">
        <v>40575</v>
      </c>
      <c r="B31" s="212">
        <v>36840.370000000003</v>
      </c>
      <c r="C31" s="209">
        <v>783.38</v>
      </c>
      <c r="D31" s="209">
        <v>117.8</v>
      </c>
      <c r="E31" s="207">
        <f t="shared" si="0"/>
        <v>1603.98824798698</v>
      </c>
      <c r="F31" s="207">
        <f t="shared" si="1"/>
        <v>1156.9849510916622</v>
      </c>
      <c r="G31" s="207">
        <f t="shared" si="2"/>
        <v>1120.2332386864141</v>
      </c>
      <c r="H31" s="207">
        <f t="shared" si="3"/>
        <v>1101.5077723243921</v>
      </c>
      <c r="I31" s="207">
        <f t="shared" si="4"/>
        <v>1039.7175639894085</v>
      </c>
      <c r="J31" s="207">
        <f t="shared" si="5"/>
        <v>1047.4466442928058</v>
      </c>
    </row>
    <row r="32" spans="1:10" x14ac:dyDescent="0.2">
      <c r="A32" s="210">
        <v>40603</v>
      </c>
      <c r="B32" s="212">
        <v>38474.92</v>
      </c>
      <c r="C32" s="209">
        <v>785.18</v>
      </c>
      <c r="D32" s="209">
        <v>118.1</v>
      </c>
      <c r="E32" s="207">
        <f t="shared" si="0"/>
        <v>1675.1547153907306</v>
      </c>
      <c r="F32" s="207">
        <f t="shared" si="1"/>
        <v>1163.7530133416578</v>
      </c>
      <c r="G32" s="207">
        <f t="shared" si="2"/>
        <v>1122.807238315758</v>
      </c>
      <c r="H32" s="207">
        <f t="shared" si="3"/>
        <v>1105.7757679585311</v>
      </c>
      <c r="I32" s="207">
        <f t="shared" si="4"/>
        <v>1042.3654015887023</v>
      </c>
      <c r="J32" s="207">
        <f t="shared" si="5"/>
        <v>1049.3906398362108</v>
      </c>
    </row>
    <row r="33" spans="1:10" x14ac:dyDescent="0.2">
      <c r="A33" s="210">
        <v>40634</v>
      </c>
      <c r="B33" s="212">
        <v>38522.86</v>
      </c>
      <c r="C33" s="209">
        <v>784.7</v>
      </c>
      <c r="D33" s="209">
        <v>119.4</v>
      </c>
      <c r="E33" s="207">
        <f t="shared" si="0"/>
        <v>1677.2419690368938</v>
      </c>
      <c r="F33" s="207">
        <f t="shared" si="1"/>
        <v>1170.5606670025672</v>
      </c>
      <c r="G33" s="207">
        <f t="shared" si="2"/>
        <v>1122.1208384145998</v>
      </c>
      <c r="H33" s="207">
        <f t="shared" si="3"/>
        <v>1110.0603007313002</v>
      </c>
      <c r="I33" s="207">
        <f t="shared" si="4"/>
        <v>1053.839364518976</v>
      </c>
      <c r="J33" s="207">
        <f t="shared" si="5"/>
        <v>1051.3382433139132</v>
      </c>
    </row>
    <row r="34" spans="1:10" x14ac:dyDescent="0.2">
      <c r="A34" s="210">
        <v>40664</v>
      </c>
      <c r="B34" s="212">
        <v>38129.269999999997</v>
      </c>
      <c r="C34" s="209">
        <v>791.4</v>
      </c>
      <c r="D34" s="209">
        <v>119.8</v>
      </c>
      <c r="E34" s="207">
        <f t="shared" si="0"/>
        <v>1660.1055034008211</v>
      </c>
      <c r="F34" s="207">
        <f t="shared" si="1"/>
        <v>1177.4081436738884</v>
      </c>
      <c r="G34" s="207">
        <f t="shared" si="2"/>
        <v>1131.701837034936</v>
      </c>
      <c r="H34" s="207">
        <f t="shared" si="3"/>
        <v>1114.3614347189023</v>
      </c>
      <c r="I34" s="207">
        <f t="shared" si="4"/>
        <v>1057.369814651368</v>
      </c>
      <c r="J34" s="207">
        <f t="shared" si="5"/>
        <v>1053.2894614220138</v>
      </c>
    </row>
    <row r="35" spans="1:10" x14ac:dyDescent="0.2">
      <c r="A35" s="210">
        <v>40695</v>
      </c>
      <c r="B35" s="212">
        <v>37798.54</v>
      </c>
      <c r="C35" s="209">
        <v>803.62</v>
      </c>
      <c r="D35" s="209">
        <v>120.6</v>
      </c>
      <c r="E35" s="207">
        <f t="shared" si="0"/>
        <v>1645.7058914192714</v>
      </c>
      <c r="F35" s="207">
        <f t="shared" si="1"/>
        <v>1184.295676309916</v>
      </c>
      <c r="G35" s="207">
        <f t="shared" si="2"/>
        <v>1149.1764345185941</v>
      </c>
      <c r="H35" s="207">
        <f t="shared" si="3"/>
        <v>1118.6792342458152</v>
      </c>
      <c r="I35" s="207">
        <f t="shared" si="4"/>
        <v>1064.4307149161516</v>
      </c>
      <c r="J35" s="207">
        <f t="shared" si="5"/>
        <v>1055.2443008690409</v>
      </c>
    </row>
    <row r="36" spans="1:10" x14ac:dyDescent="0.2">
      <c r="A36" s="210">
        <v>40725</v>
      </c>
      <c r="B36" s="212">
        <v>36539.760000000002</v>
      </c>
      <c r="C36" s="209">
        <v>804.15</v>
      </c>
      <c r="D36" s="209">
        <v>119.8</v>
      </c>
      <c r="E36" s="207">
        <f t="shared" si="0"/>
        <v>1590.9000269070245</v>
      </c>
      <c r="F36" s="207">
        <f t="shared" si="1"/>
        <v>1191.2234992276674</v>
      </c>
      <c r="G36" s="207">
        <f t="shared" si="2"/>
        <v>1149.9343344094564</v>
      </c>
      <c r="H36" s="207">
        <f t="shared" si="3"/>
        <v>1123.0137638857541</v>
      </c>
      <c r="I36" s="207">
        <f t="shared" si="4"/>
        <v>1057.3698146513677</v>
      </c>
      <c r="J36" s="207">
        <f t="shared" si="5"/>
        <v>1057.2027683759734</v>
      </c>
    </row>
    <row r="37" spans="1:10" x14ac:dyDescent="0.2">
      <c r="A37" s="210">
        <v>40756</v>
      </c>
      <c r="B37" s="212">
        <v>35626.870000000003</v>
      </c>
      <c r="C37" s="209">
        <v>820.58</v>
      </c>
      <c r="D37" s="209">
        <v>120</v>
      </c>
      <c r="E37" s="207">
        <f t="shared" si="0"/>
        <v>1551.1538237145801</v>
      </c>
      <c r="F37" s="207">
        <f t="shared" si="1"/>
        <v>1198.1918481148534</v>
      </c>
      <c r="G37" s="207">
        <f t="shared" si="2"/>
        <v>1173.4292310261912</v>
      </c>
      <c r="H37" s="207">
        <f t="shared" si="3"/>
        <v>1127.3650884626368</v>
      </c>
      <c r="I37" s="207">
        <f t="shared" si="4"/>
        <v>1059.1350397175638</v>
      </c>
      <c r="J37" s="207">
        <f t="shared" si="5"/>
        <v>1059.1648706762637</v>
      </c>
    </row>
    <row r="38" spans="1:10" x14ac:dyDescent="0.2">
      <c r="A38" s="210">
        <v>40787</v>
      </c>
      <c r="B38" s="212">
        <v>35196.21</v>
      </c>
      <c r="C38" s="209">
        <v>830.24</v>
      </c>
      <c r="D38" s="209">
        <v>120.3</v>
      </c>
      <c r="E38" s="207">
        <f t="shared" si="0"/>
        <v>1532.4033719987565</v>
      </c>
      <c r="F38" s="207">
        <f t="shared" si="1"/>
        <v>1205.2009600378972</v>
      </c>
      <c r="G38" s="207">
        <f t="shared" si="2"/>
        <v>1187.2430290370044</v>
      </c>
      <c r="H38" s="207">
        <f t="shared" si="3"/>
        <v>1131.7332730515534</v>
      </c>
      <c r="I38" s="207">
        <f t="shared" si="4"/>
        <v>1061.7828773168576</v>
      </c>
      <c r="J38" s="207">
        <f t="shared" si="5"/>
        <v>1061.1306145158612</v>
      </c>
    </row>
    <row r="39" spans="1:10" x14ac:dyDescent="0.2">
      <c r="A39" s="210">
        <v>40817</v>
      </c>
      <c r="B39" s="212">
        <v>32147.72</v>
      </c>
      <c r="C39" s="209">
        <v>845.29</v>
      </c>
      <c r="D39" s="209">
        <v>120.6</v>
      </c>
      <c r="E39" s="207">
        <f t="shared" ref="E39:E70" si="6">E38*B39/B38</f>
        <v>1399.6755483068166</v>
      </c>
      <c r="F39" s="207">
        <f t="shared" ref="F39:F70" si="7">F38*(1+F$4)^(1/12)</f>
        <v>1212.2510734499988</v>
      </c>
      <c r="G39" s="207">
        <f t="shared" ref="G39:G70" si="8">G38*C39/C38</f>
        <v>1208.7645259379087</v>
      </c>
      <c r="H39" s="207">
        <f t="shared" ref="H39:H70" si="9">H38*(1+H$4)^(1/12)</f>
        <v>1136.1183829797394</v>
      </c>
      <c r="I39" s="207">
        <f t="shared" ref="I39:I70" si="10">I38*D39/D38</f>
        <v>1064.4307149161514</v>
      </c>
      <c r="J39" s="207">
        <f t="shared" ref="J39:J70" si="11">J38*(1+J$4)^(1/12)</f>
        <v>1063.1000066532356</v>
      </c>
    </row>
    <row r="40" spans="1:10" x14ac:dyDescent="0.2">
      <c r="A40" s="210">
        <v>40848</v>
      </c>
      <c r="B40" s="212">
        <v>33950.26</v>
      </c>
      <c r="C40" s="209">
        <v>841.64</v>
      </c>
      <c r="D40" s="209">
        <v>120.8</v>
      </c>
      <c r="E40" s="207">
        <f t="shared" si="6"/>
        <v>1478.1561112470492</v>
      </c>
      <c r="F40" s="207">
        <f t="shared" si="7"/>
        <v>1219.3424281992479</v>
      </c>
      <c r="G40" s="207">
        <f t="shared" si="8"/>
        <v>1203.5450266895166</v>
      </c>
      <c r="H40" s="207">
        <f t="shared" si="9"/>
        <v>1140.5204838275531</v>
      </c>
      <c r="I40" s="207">
        <f t="shared" si="10"/>
        <v>1066.1959399823475</v>
      </c>
      <c r="J40" s="207">
        <f t="shared" si="11"/>
        <v>1065.0730538593996</v>
      </c>
    </row>
    <row r="41" spans="1:10" x14ac:dyDescent="0.2">
      <c r="A41" s="210">
        <v>40878</v>
      </c>
      <c r="B41" s="212">
        <v>33878.550000000003</v>
      </c>
      <c r="C41" s="209">
        <v>848.68</v>
      </c>
      <c r="D41" s="209">
        <v>120.9</v>
      </c>
      <c r="E41" s="207">
        <f t="shared" si="6"/>
        <v>1475.0339385527159</v>
      </c>
      <c r="F41" s="207">
        <f t="shared" si="7"/>
        <v>1226.4752655367836</v>
      </c>
      <c r="G41" s="207">
        <f t="shared" si="8"/>
        <v>1213.61222523984</v>
      </c>
      <c r="H41" s="207">
        <f t="shared" si="9"/>
        <v>1144.9396414294556</v>
      </c>
      <c r="I41" s="207">
        <f t="shared" si="10"/>
        <v>1067.0785525154456</v>
      </c>
      <c r="J41" s="207">
        <f t="shared" si="11"/>
        <v>1067.0497629179324</v>
      </c>
    </row>
    <row r="42" spans="1:10" ht="16" thickBot="1" x14ac:dyDescent="0.25">
      <c r="A42" s="210">
        <v>40909</v>
      </c>
      <c r="B42" s="213">
        <v>33302.949999999997</v>
      </c>
      <c r="C42" s="209">
        <v>862.97</v>
      </c>
      <c r="D42" s="209">
        <v>120.2</v>
      </c>
      <c r="E42" s="207">
        <f t="shared" si="6"/>
        <v>1449.9729623589017</v>
      </c>
      <c r="F42" s="207">
        <f t="shared" si="7"/>
        <v>1233.649828125001</v>
      </c>
      <c r="G42" s="207">
        <f t="shared" si="8"/>
        <v>1234.0469222972438</v>
      </c>
      <c r="H42" s="207">
        <f t="shared" si="9"/>
        <v>1149.375921874996</v>
      </c>
      <c r="I42" s="207">
        <f t="shared" si="10"/>
        <v>1060.9002647837597</v>
      </c>
      <c r="J42" s="207">
        <f t="shared" si="11"/>
        <v>1069.0301406250035</v>
      </c>
    </row>
    <row r="43" spans="1:10" x14ac:dyDescent="0.2">
      <c r="A43" s="210">
        <v>40940</v>
      </c>
      <c r="B43" s="212">
        <v>34759.269999999997</v>
      </c>
      <c r="C43" s="209">
        <v>867.35</v>
      </c>
      <c r="D43" s="209">
        <v>120.7</v>
      </c>
      <c r="E43" s="207">
        <f t="shared" si="6"/>
        <v>1513.3794961507285</v>
      </c>
      <c r="F43" s="207">
        <f t="shared" si="7"/>
        <v>1240.8663600458081</v>
      </c>
      <c r="G43" s="207">
        <f t="shared" si="8"/>
        <v>1240.3103213953143</v>
      </c>
      <c r="H43" s="207">
        <f t="shared" si="9"/>
        <v>1153.8293915097997</v>
      </c>
      <c r="I43" s="207">
        <f t="shared" si="10"/>
        <v>1065.3133274492495</v>
      </c>
      <c r="J43" s="207">
        <f t="shared" si="11"/>
        <v>1071.0141937893952</v>
      </c>
    </row>
    <row r="44" spans="1:10" x14ac:dyDescent="0.2">
      <c r="A44" s="210">
        <v>40969</v>
      </c>
      <c r="B44" s="212">
        <v>35340.93</v>
      </c>
      <c r="C44" s="209">
        <v>863.89</v>
      </c>
      <c r="D44" s="209">
        <v>121.2</v>
      </c>
      <c r="E44" s="207">
        <f t="shared" si="6"/>
        <v>1538.7043179243458</v>
      </c>
      <c r="F44" s="207">
        <f t="shared" si="7"/>
        <v>1248.1251068089284</v>
      </c>
      <c r="G44" s="207">
        <f t="shared" si="8"/>
        <v>1235.3625221077973</v>
      </c>
      <c r="H44" s="207">
        <f t="shared" si="9"/>
        <v>1158.3001169365602</v>
      </c>
      <c r="I44" s="207">
        <f t="shared" si="10"/>
        <v>1069.7263901147394</v>
      </c>
      <c r="J44" s="207">
        <f t="shared" si="11"/>
        <v>1073.0019292325269</v>
      </c>
    </row>
    <row r="45" spans="1:10" x14ac:dyDescent="0.2">
      <c r="A45" s="210">
        <v>41000</v>
      </c>
      <c r="B45" s="212">
        <v>34764.839999999997</v>
      </c>
      <c r="C45" s="209">
        <v>861.14</v>
      </c>
      <c r="D45" s="209">
        <v>121.7</v>
      </c>
      <c r="E45" s="207">
        <f t="shared" si="6"/>
        <v>1513.6220076819995</v>
      </c>
      <c r="F45" s="207">
        <f t="shared" si="7"/>
        <v>1255.426315360254</v>
      </c>
      <c r="G45" s="207">
        <f t="shared" si="8"/>
        <v>1231.4300226740772</v>
      </c>
      <c r="H45" s="207">
        <f t="shared" si="9"/>
        <v>1162.7881650160357</v>
      </c>
      <c r="I45" s="207">
        <f t="shared" si="10"/>
        <v>1074.1394527802292</v>
      </c>
      <c r="J45" s="207">
        <f t="shared" si="11"/>
        <v>1074.9933537884776</v>
      </c>
    </row>
    <row r="46" spans="1:10" x14ac:dyDescent="0.2">
      <c r="A46" s="210">
        <v>41030</v>
      </c>
      <c r="B46" s="212">
        <v>34557.53</v>
      </c>
      <c r="C46" s="209">
        <v>862.24</v>
      </c>
      <c r="D46" s="209">
        <v>122.2</v>
      </c>
      <c r="E46" s="207">
        <f t="shared" si="6"/>
        <v>1504.5959635980182</v>
      </c>
      <c r="F46" s="207">
        <f t="shared" si="7"/>
        <v>1262.7702340902458</v>
      </c>
      <c r="G46" s="207">
        <f t="shared" si="8"/>
        <v>1233.0030224475652</v>
      </c>
      <c r="H46" s="207">
        <f t="shared" si="9"/>
        <v>1167.2936028680488</v>
      </c>
      <c r="I46" s="207">
        <f t="shared" si="10"/>
        <v>1078.5525154457191</v>
      </c>
      <c r="J46" s="207">
        <f t="shared" si="11"/>
        <v>1076.9884743040107</v>
      </c>
    </row>
    <row r="47" spans="1:10" x14ac:dyDescent="0.2">
      <c r="A47" s="210">
        <v>41061</v>
      </c>
      <c r="B47" s="212">
        <v>32435.71</v>
      </c>
      <c r="C47" s="209">
        <v>880.42</v>
      </c>
      <c r="D47" s="209">
        <v>122.1</v>
      </c>
      <c r="E47" s="207">
        <f t="shared" si="6"/>
        <v>1412.2143087898896</v>
      </c>
      <c r="F47" s="207">
        <f t="shared" si="7"/>
        <v>1270.1571128423855</v>
      </c>
      <c r="G47" s="207">
        <f t="shared" si="8"/>
        <v>1259.0004187039401</v>
      </c>
      <c r="H47" s="207">
        <f t="shared" si="9"/>
        <v>1171.8164978724899</v>
      </c>
      <c r="I47" s="207">
        <f t="shared" si="10"/>
        <v>1077.669902912621</v>
      </c>
      <c r="J47" s="207">
        <f t="shared" si="11"/>
        <v>1078.9872976385959</v>
      </c>
    </row>
    <row r="48" spans="1:10" x14ac:dyDescent="0.2">
      <c r="A48" s="210">
        <v>41091</v>
      </c>
      <c r="B48" s="212">
        <v>32792.83</v>
      </c>
      <c r="C48" s="209">
        <v>880.51</v>
      </c>
      <c r="D48" s="209">
        <v>121.6</v>
      </c>
      <c r="E48" s="207">
        <f t="shared" si="6"/>
        <v>1427.762911670944</v>
      </c>
      <c r="F48" s="207">
        <f t="shared" si="7"/>
        <v>1277.5872029216737</v>
      </c>
      <c r="G48" s="207">
        <f t="shared" si="8"/>
        <v>1259.1291186854075</v>
      </c>
      <c r="H48" s="207">
        <f t="shared" si="9"/>
        <v>1176.3569176703259</v>
      </c>
      <c r="I48" s="207">
        <f t="shared" si="10"/>
        <v>1073.2568402471311</v>
      </c>
      <c r="J48" s="207">
        <f t="shared" si="11"/>
        <v>1080.9898306644343</v>
      </c>
    </row>
    <row r="49" spans="1:10" x14ac:dyDescent="0.2">
      <c r="A49" s="210">
        <v>41122</v>
      </c>
      <c r="B49" s="212">
        <v>33055.25</v>
      </c>
      <c r="C49" s="209">
        <v>886.34</v>
      </c>
      <c r="D49" s="209">
        <v>121.5</v>
      </c>
      <c r="E49" s="207">
        <f t="shared" si="6"/>
        <v>1439.1883831316472</v>
      </c>
      <c r="F49" s="207">
        <f t="shared" si="7"/>
        <v>1285.0607571031805</v>
      </c>
      <c r="G49" s="207">
        <f t="shared" si="8"/>
        <v>1267.4660174848941</v>
      </c>
      <c r="H49" s="207">
        <f t="shared" si="9"/>
        <v>1180.9149301646105</v>
      </c>
      <c r="I49" s="207">
        <f t="shared" si="10"/>
        <v>1072.3742277140332</v>
      </c>
      <c r="J49" s="207">
        <f t="shared" si="11"/>
        <v>1082.9960802664812</v>
      </c>
    </row>
    <row r="50" spans="1:10" x14ac:dyDescent="0.2">
      <c r="A50" s="210">
        <v>41153</v>
      </c>
      <c r="B50" s="212">
        <v>33930.46</v>
      </c>
      <c r="C50" s="209">
        <v>885.43</v>
      </c>
      <c r="D50" s="209">
        <v>121.8</v>
      </c>
      <c r="E50" s="207">
        <f t="shared" si="6"/>
        <v>1477.2940415308622</v>
      </c>
      <c r="F50" s="207">
        <f t="shared" si="7"/>
        <v>1292.5780296406449</v>
      </c>
      <c r="G50" s="207">
        <f t="shared" si="8"/>
        <v>1266.1647176722811</v>
      </c>
      <c r="H50" s="207">
        <f t="shared" si="9"/>
        <v>1185.4906035215006</v>
      </c>
      <c r="I50" s="207">
        <f t="shared" si="10"/>
        <v>1075.0220653133272</v>
      </c>
      <c r="J50" s="207">
        <f t="shared" si="11"/>
        <v>1085.0060533424696</v>
      </c>
    </row>
    <row r="51" spans="1:10" x14ac:dyDescent="0.2">
      <c r="A51" s="210">
        <v>41183</v>
      </c>
      <c r="B51" s="212">
        <v>35094.199999999997</v>
      </c>
      <c r="C51" s="209">
        <v>891.39</v>
      </c>
      <c r="D51" s="209">
        <v>122</v>
      </c>
      <c r="E51" s="207">
        <f t="shared" si="6"/>
        <v>1527.961971405409</v>
      </c>
      <c r="F51" s="207">
        <f t="shared" si="7"/>
        <v>1300.1392762751238</v>
      </c>
      <c r="G51" s="207">
        <f t="shared" si="8"/>
        <v>1274.6875164449982</v>
      </c>
      <c r="H51" s="207">
        <f t="shared" si="9"/>
        <v>1190.0840061712754</v>
      </c>
      <c r="I51" s="207">
        <f t="shared" si="10"/>
        <v>1076.787290379523</v>
      </c>
      <c r="J51" s="207">
        <f t="shared" si="11"/>
        <v>1087.0197568029348</v>
      </c>
    </row>
    <row r="52" spans="1:10" x14ac:dyDescent="0.2">
      <c r="A52" s="210">
        <v>41214</v>
      </c>
      <c r="B52" s="212">
        <v>35469.14</v>
      </c>
      <c r="C52" s="209">
        <v>889.7</v>
      </c>
      <c r="D52" s="209">
        <v>122.2</v>
      </c>
      <c r="E52" s="207">
        <f t="shared" si="6"/>
        <v>1544.2864370310324</v>
      </c>
      <c r="F52" s="207">
        <f t="shared" si="7"/>
        <v>1307.7447542436935</v>
      </c>
      <c r="G52" s="207">
        <f t="shared" si="8"/>
        <v>1272.270816793003</v>
      </c>
      <c r="H52" s="207">
        <f t="shared" si="9"/>
        <v>1194.6952068093601</v>
      </c>
      <c r="I52" s="207">
        <f t="shared" si="10"/>
        <v>1078.5525154457189</v>
      </c>
      <c r="J52" s="207">
        <f t="shared" si="11"/>
        <v>1089.0371975712374</v>
      </c>
    </row>
    <row r="53" spans="1:10" x14ac:dyDescent="0.2">
      <c r="A53" s="210">
        <v>41244</v>
      </c>
      <c r="B53" s="212">
        <v>35014.36</v>
      </c>
      <c r="C53" s="209">
        <v>895.23</v>
      </c>
      <c r="D53" s="209">
        <v>121.9</v>
      </c>
      <c r="E53" s="207">
        <f t="shared" si="6"/>
        <v>1524.4858276609441</v>
      </c>
      <c r="F53" s="207">
        <f t="shared" si="7"/>
        <v>1315.3947222882005</v>
      </c>
      <c r="G53" s="207">
        <f t="shared" si="8"/>
        <v>1280.1787156542655</v>
      </c>
      <c r="H53" s="207">
        <f t="shared" si="9"/>
        <v>1199.3242743973531</v>
      </c>
      <c r="I53" s="207">
        <f t="shared" si="10"/>
        <v>1075.9046778464251</v>
      </c>
      <c r="J53" s="207">
        <f t="shared" si="11"/>
        <v>1091.0583825835872</v>
      </c>
    </row>
    <row r="54" spans="1:10" x14ac:dyDescent="0.2">
      <c r="A54" s="210">
        <v>41275</v>
      </c>
      <c r="B54" s="212">
        <v>35696.720000000001</v>
      </c>
      <c r="C54" s="209">
        <v>894.04</v>
      </c>
      <c r="D54" s="209">
        <v>121.2</v>
      </c>
      <c r="E54" s="207">
        <f t="shared" si="6"/>
        <v>1554.1950141022419</v>
      </c>
      <c r="F54" s="207">
        <f t="shared" si="7"/>
        <v>1323.0894406640637</v>
      </c>
      <c r="G54" s="207">
        <f t="shared" si="8"/>
        <v>1278.4770158993103</v>
      </c>
      <c r="H54" s="207">
        <f t="shared" si="9"/>
        <v>1203.9712781640567</v>
      </c>
      <c r="I54" s="207">
        <f t="shared" si="10"/>
        <v>1069.7263901147394</v>
      </c>
      <c r="J54" s="207">
        <f t="shared" si="11"/>
        <v>1093.0833187890673</v>
      </c>
    </row>
    <row r="55" spans="1:10" x14ac:dyDescent="0.2">
      <c r="A55" s="210">
        <v>41306</v>
      </c>
      <c r="B55" s="212">
        <f>36814.86*(1-0.007)</f>
        <v>36557.155980000003</v>
      </c>
      <c r="C55" s="209">
        <v>887.27</v>
      </c>
      <c r="D55" s="209">
        <v>121.3</v>
      </c>
      <c r="E55" s="207">
        <f t="shared" si="6"/>
        <v>1591.657428298005</v>
      </c>
      <c r="F55" s="207">
        <f t="shared" si="7"/>
        <v>1330.8291711491293</v>
      </c>
      <c r="G55" s="207">
        <f t="shared" si="8"/>
        <v>1268.7959172933884</v>
      </c>
      <c r="H55" s="207">
        <f t="shared" si="9"/>
        <v>1208.6362876065136</v>
      </c>
      <c r="I55" s="207">
        <f t="shared" si="10"/>
        <v>1070.6090026478373</v>
      </c>
      <c r="J55" s="207">
        <f t="shared" si="11"/>
        <v>1095.1120131496577</v>
      </c>
    </row>
    <row r="56" spans="1:10" x14ac:dyDescent="0.2">
      <c r="A56" s="210">
        <v>41334</v>
      </c>
      <c r="B56" s="212">
        <v>36958.92</v>
      </c>
      <c r="C56" s="209">
        <v>896.27</v>
      </c>
      <c r="D56" s="209">
        <v>122.7</v>
      </c>
      <c r="E56" s="207">
        <f t="shared" si="6"/>
        <v>1609.1497815654668</v>
      </c>
      <c r="F56" s="207">
        <f t="shared" si="7"/>
        <v>1338.6141770525758</v>
      </c>
      <c r="G56" s="207">
        <f t="shared" si="8"/>
        <v>1281.6659154401084</v>
      </c>
      <c r="H56" s="207">
        <f t="shared" si="9"/>
        <v>1213.3193724910452</v>
      </c>
      <c r="I56" s="207">
        <f t="shared" si="10"/>
        <v>1082.965578111209</v>
      </c>
      <c r="J56" s="207">
        <f t="shared" si="11"/>
        <v>1097.1444726402597</v>
      </c>
    </row>
    <row r="57" spans="1:10" x14ac:dyDescent="0.2">
      <c r="A57" s="210">
        <v>41365</v>
      </c>
      <c r="B57" s="212">
        <v>36887.769999999997</v>
      </c>
      <c r="C57" s="209">
        <v>900.24</v>
      </c>
      <c r="D57" s="209">
        <v>122.9</v>
      </c>
      <c r="E57" s="207">
        <f t="shared" si="6"/>
        <v>1606.0519906408838</v>
      </c>
      <c r="F57" s="207">
        <f t="shared" si="7"/>
        <v>1346.4447232238724</v>
      </c>
      <c r="G57" s="207">
        <f t="shared" si="8"/>
        <v>1287.3430146226062</v>
      </c>
      <c r="H57" s="207">
        <f t="shared" si="9"/>
        <v>1218.0206028542959</v>
      </c>
      <c r="I57" s="207">
        <f t="shared" si="10"/>
        <v>1084.7308031774048</v>
      </c>
      <c r="J57" s="207">
        <f t="shared" si="11"/>
        <v>1099.1807042487194</v>
      </c>
    </row>
    <row r="58" spans="1:10" x14ac:dyDescent="0.2">
      <c r="A58" s="210">
        <v>41395</v>
      </c>
      <c r="B58" s="212">
        <v>36123.83</v>
      </c>
      <c r="C58" s="209">
        <v>910.52</v>
      </c>
      <c r="D58" s="209">
        <v>122.7</v>
      </c>
      <c r="E58" s="207">
        <f t="shared" si="6"/>
        <v>1572.7909028133956</v>
      </c>
      <c r="F58" s="207">
        <f t="shared" si="7"/>
        <v>1354.3210760617887</v>
      </c>
      <c r="G58" s="207">
        <f t="shared" si="8"/>
        <v>1302.0434125057488</v>
      </c>
      <c r="H58" s="207">
        <f t="shared" si="9"/>
        <v>1222.7400490042796</v>
      </c>
      <c r="I58" s="207">
        <f t="shared" si="10"/>
        <v>1082.965578111209</v>
      </c>
      <c r="J58" s="207">
        <f t="shared" si="11"/>
        <v>1101.2207149758519</v>
      </c>
    </row>
    <row r="59" spans="1:10" x14ac:dyDescent="0.2">
      <c r="A59" s="210">
        <v>41426</v>
      </c>
      <c r="B59" s="212">
        <v>36763.25</v>
      </c>
      <c r="C59" s="209">
        <v>897.2</v>
      </c>
      <c r="D59" s="209">
        <v>123</v>
      </c>
      <c r="E59" s="207">
        <f t="shared" si="6"/>
        <v>1600.630529981305</v>
      </c>
      <c r="F59" s="207">
        <f t="shared" si="7"/>
        <v>1362.2435035234585</v>
      </c>
      <c r="G59" s="207">
        <f t="shared" si="8"/>
        <v>1282.9958152486031</v>
      </c>
      <c r="H59" s="207">
        <f t="shared" si="9"/>
        <v>1227.4777815214318</v>
      </c>
      <c r="I59" s="207">
        <f t="shared" si="10"/>
        <v>1085.613415710503</v>
      </c>
      <c r="J59" s="207">
        <f t="shared" si="11"/>
        <v>1103.2645118354653</v>
      </c>
    </row>
    <row r="60" spans="1:10" x14ac:dyDescent="0.2">
      <c r="A60" s="210">
        <v>41456</v>
      </c>
      <c r="B60" s="212">
        <v>35382.22</v>
      </c>
      <c r="C60" s="209">
        <v>879.02</v>
      </c>
      <c r="D60" s="209">
        <v>123</v>
      </c>
      <c r="E60" s="207">
        <f t="shared" si="6"/>
        <v>1540.5020380547185</v>
      </c>
      <c r="F60" s="207">
        <f t="shared" si="7"/>
        <v>1370.2122751334953</v>
      </c>
      <c r="G60" s="207">
        <f t="shared" si="8"/>
        <v>1256.9984189922282</v>
      </c>
      <c r="H60" s="207">
        <f t="shared" si="9"/>
        <v>1232.233871259665</v>
      </c>
      <c r="I60" s="207">
        <f t="shared" si="10"/>
        <v>1085.6134157105027</v>
      </c>
      <c r="J60" s="207">
        <f t="shared" si="11"/>
        <v>1105.3121018543852</v>
      </c>
    </row>
    <row r="61" spans="1:10" x14ac:dyDescent="0.2">
      <c r="A61" s="210">
        <v>41487</v>
      </c>
      <c r="B61" s="212">
        <v>36509.86</v>
      </c>
      <c r="C61" s="209">
        <v>880.67</v>
      </c>
      <c r="D61" s="209">
        <v>123.1</v>
      </c>
      <c r="E61" s="207">
        <f t="shared" si="6"/>
        <v>1589.5982145578328</v>
      </c>
      <c r="F61" s="207">
        <f t="shared" si="7"/>
        <v>1378.2276619931615</v>
      </c>
      <c r="G61" s="207">
        <f t="shared" si="8"/>
        <v>1259.3579186524603</v>
      </c>
      <c r="H61" s="207">
        <f t="shared" si="9"/>
        <v>1237.008389347428</v>
      </c>
      <c r="I61" s="207">
        <f t="shared" si="10"/>
        <v>1086.4960282436007</v>
      </c>
      <c r="J61" s="207">
        <f t="shared" si="11"/>
        <v>1107.363492072478</v>
      </c>
    </row>
    <row r="62" spans="1:10" x14ac:dyDescent="0.2">
      <c r="A62" s="210">
        <v>41518</v>
      </c>
      <c r="B62" s="212">
        <v>37075.14</v>
      </c>
      <c r="C62" s="209">
        <v>875.43</v>
      </c>
      <c r="D62" s="209">
        <v>123.1</v>
      </c>
      <c r="E62" s="207">
        <f t="shared" si="6"/>
        <v>1614.2098695662401</v>
      </c>
      <c r="F62" s="207">
        <f t="shared" si="7"/>
        <v>1386.289936789592</v>
      </c>
      <c r="G62" s="207">
        <f t="shared" si="8"/>
        <v>1251.8647197314808</v>
      </c>
      <c r="H62" s="207">
        <f t="shared" si="9"/>
        <v>1241.8014071887703</v>
      </c>
      <c r="I62" s="207">
        <f t="shared" si="10"/>
        <v>1086.4960282436007</v>
      </c>
      <c r="J62" s="207">
        <f t="shared" si="11"/>
        <v>1109.4186895426762</v>
      </c>
    </row>
    <row r="63" spans="1:10" x14ac:dyDescent="0.2">
      <c r="A63" s="210">
        <v>41548</v>
      </c>
      <c r="B63" s="212">
        <v>37593.5</v>
      </c>
      <c r="C63" s="209">
        <v>880.01</v>
      </c>
      <c r="D63" s="209">
        <v>123.3</v>
      </c>
      <c r="E63" s="207">
        <f t="shared" si="6"/>
        <v>1636.7786805805304</v>
      </c>
      <c r="F63" s="207">
        <f t="shared" si="7"/>
        <v>1394.3993738050708</v>
      </c>
      <c r="G63" s="207">
        <f t="shared" si="8"/>
        <v>1258.4141187883674</v>
      </c>
      <c r="H63" s="207">
        <f t="shared" si="9"/>
        <v>1246.6129964644094</v>
      </c>
      <c r="I63" s="207">
        <f t="shared" si="10"/>
        <v>1088.2612533097968</v>
      </c>
      <c r="J63" s="207">
        <f t="shared" si="11"/>
        <v>1111.477701331002</v>
      </c>
    </row>
    <row r="64" spans="1:10" x14ac:dyDescent="0.2">
      <c r="A64" s="210">
        <v>41579</v>
      </c>
      <c r="B64" s="212">
        <v>39369.480000000003</v>
      </c>
      <c r="C64" s="209">
        <v>889.26</v>
      </c>
      <c r="D64" s="209">
        <v>123</v>
      </c>
      <c r="E64" s="207">
        <f t="shared" si="6"/>
        <v>1714.1028510125841</v>
      </c>
      <c r="F64" s="207">
        <f t="shared" si="7"/>
        <v>1402.5562489263618</v>
      </c>
      <c r="G64" s="207">
        <f t="shared" si="8"/>
        <v>1271.6416168836076</v>
      </c>
      <c r="H64" s="207">
        <f t="shared" si="9"/>
        <v>1251.4432291328033</v>
      </c>
      <c r="I64" s="207">
        <f t="shared" si="10"/>
        <v>1085.6134157105027</v>
      </c>
      <c r="J64" s="207">
        <f t="shared" si="11"/>
        <v>1113.5405345165914</v>
      </c>
    </row>
    <row r="65" spans="1:10" x14ac:dyDescent="0.2">
      <c r="A65" s="210">
        <v>41609</v>
      </c>
      <c r="B65" s="212">
        <v>39547.68</v>
      </c>
      <c r="C65" s="209">
        <v>887.16</v>
      </c>
      <c r="D65" s="209">
        <v>123</v>
      </c>
      <c r="E65" s="207">
        <f t="shared" si="6"/>
        <v>1721.8614784582714</v>
      </c>
      <c r="F65" s="207">
        <f t="shared" si="7"/>
        <v>1410.7608396540954</v>
      </c>
      <c r="G65" s="207">
        <f t="shared" si="8"/>
        <v>1268.6386173160397</v>
      </c>
      <c r="H65" s="207">
        <f t="shared" si="9"/>
        <v>1256.2921774312258</v>
      </c>
      <c r="I65" s="207">
        <f t="shared" si="10"/>
        <v>1085.6134157105027</v>
      </c>
      <c r="J65" s="207">
        <f t="shared" si="11"/>
        <v>1115.6071961917191</v>
      </c>
    </row>
    <row r="66" spans="1:10" x14ac:dyDescent="0.2">
      <c r="A66" s="210">
        <v>41640</v>
      </c>
      <c r="B66" s="212">
        <v>40334.379999999997</v>
      </c>
      <c r="C66" s="209">
        <v>883.37</v>
      </c>
      <c r="D66" s="209">
        <v>122.7</v>
      </c>
      <c r="E66" s="207">
        <f t="shared" si="6"/>
        <v>1756.11351107063</v>
      </c>
      <c r="F66" s="207">
        <f t="shared" si="7"/>
        <v>1419.0134251122088</v>
      </c>
      <c r="G66" s="207">
        <f t="shared" si="8"/>
        <v>1263.2189180964765</v>
      </c>
      <c r="H66" s="207">
        <f t="shared" si="9"/>
        <v>1261.1599138768479</v>
      </c>
      <c r="I66" s="207">
        <f t="shared" si="10"/>
        <v>1082.965578111209</v>
      </c>
      <c r="J66" s="207">
        <f t="shared" si="11"/>
        <v>1117.6776934618226</v>
      </c>
    </row>
    <row r="67" spans="1:10" x14ac:dyDescent="0.2">
      <c r="A67" s="210">
        <v>41671</v>
      </c>
      <c r="B67" s="212">
        <v>40663.61</v>
      </c>
      <c r="C67" s="209">
        <v>906.37</v>
      </c>
      <c r="D67" s="209">
        <v>123.1</v>
      </c>
      <c r="E67" s="207">
        <f t="shared" si="6"/>
        <v>1770.4478147403479</v>
      </c>
      <c r="F67" s="207">
        <f t="shared" si="7"/>
        <v>1427.3142860574417</v>
      </c>
      <c r="G67" s="207">
        <f t="shared" si="8"/>
        <v>1296.108913360317</v>
      </c>
      <c r="H67" s="207">
        <f t="shared" si="9"/>
        <v>1266.0465112678214</v>
      </c>
      <c r="I67" s="207">
        <f t="shared" si="10"/>
        <v>1086.4960282436009</v>
      </c>
      <c r="J67" s="207">
        <f t="shared" si="11"/>
        <v>1119.7520334455264</v>
      </c>
    </row>
    <row r="68" spans="1:10" x14ac:dyDescent="0.2">
      <c r="A68" s="210">
        <v>41699</v>
      </c>
      <c r="B68" s="212">
        <v>42260.17</v>
      </c>
      <c r="C68" s="209">
        <v>909.54</v>
      </c>
      <c r="D68" s="209">
        <v>124.1</v>
      </c>
      <c r="E68" s="207">
        <f t="shared" si="6"/>
        <v>1839.9602402997568</v>
      </c>
      <c r="F68" s="207">
        <f t="shared" si="7"/>
        <v>1435.6637048888881</v>
      </c>
      <c r="G68" s="207">
        <f t="shared" si="8"/>
        <v>1300.6420127075507</v>
      </c>
      <c r="H68" s="207">
        <f t="shared" si="9"/>
        <v>1270.9520426843683</v>
      </c>
      <c r="I68" s="207">
        <f t="shared" si="10"/>
        <v>1095.3221535745806</v>
      </c>
      <c r="J68" s="207">
        <f t="shared" si="11"/>
        <v>1121.8302232746671</v>
      </c>
    </row>
    <row r="69" spans="1:10" x14ac:dyDescent="0.2">
      <c r="A69" s="210">
        <v>41730</v>
      </c>
      <c r="B69" s="212">
        <v>42779.05</v>
      </c>
      <c r="C69" s="209">
        <v>907.81</v>
      </c>
      <c r="D69" s="209">
        <v>124.8</v>
      </c>
      <c r="E69" s="207">
        <f t="shared" si="6"/>
        <v>1862.551691528816</v>
      </c>
      <c r="F69" s="207">
        <f t="shared" si="7"/>
        <v>1444.0619656576037</v>
      </c>
      <c r="G69" s="207">
        <f t="shared" si="8"/>
        <v>1298.1681130637924</v>
      </c>
      <c r="H69" s="207">
        <f t="shared" si="9"/>
        <v>1275.8765814898734</v>
      </c>
      <c r="I69" s="207">
        <f t="shared" si="10"/>
        <v>1101.5004413062666</v>
      </c>
      <c r="J69" s="207">
        <f t="shared" si="11"/>
        <v>1123.9122700943171</v>
      </c>
    </row>
    <row r="70" spans="1:10" x14ac:dyDescent="0.2">
      <c r="A70" s="210">
        <v>41760</v>
      </c>
      <c r="B70" s="212">
        <v>43816.03</v>
      </c>
      <c r="C70" s="209">
        <v>912.41</v>
      </c>
      <c r="D70" s="209">
        <v>125.2</v>
      </c>
      <c r="E70" s="207">
        <f t="shared" si="6"/>
        <v>1907.7006336647808</v>
      </c>
      <c r="F70" s="207">
        <f t="shared" si="7"/>
        <v>1452.5093540762689</v>
      </c>
      <c r="G70" s="207">
        <f t="shared" si="8"/>
        <v>1304.7461121165607</v>
      </c>
      <c r="H70" s="207">
        <f t="shared" si="9"/>
        <v>1280.8202013319813</v>
      </c>
      <c r="I70" s="207">
        <f t="shared" si="10"/>
        <v>1105.0308914386585</v>
      </c>
      <c r="J70" s="207">
        <f t="shared" si="11"/>
        <v>1125.9981810628101</v>
      </c>
    </row>
    <row r="71" spans="1:10" x14ac:dyDescent="0.2">
      <c r="A71" s="210">
        <v>41791</v>
      </c>
      <c r="B71" s="212">
        <v>43743.95</v>
      </c>
      <c r="C71" s="209">
        <v>923.58</v>
      </c>
      <c r="D71" s="209">
        <v>125.8</v>
      </c>
      <c r="E71" s="207">
        <f t="shared" ref="E71:E102" si="12">E70*B71/B70</f>
        <v>1904.5623515868617</v>
      </c>
      <c r="F71" s="207">
        <f t="shared" ref="F71:F102" si="13">F70*(1+F$4)^(1/12)</f>
        <v>1461.0061575289099</v>
      </c>
      <c r="G71" s="207">
        <f t="shared" ref="G71:G102" si="14">G70*C71/C70</f>
        <v>1320.7192098164348</v>
      </c>
      <c r="H71" s="207">
        <f t="shared" ref="H71:H102" si="15">H70*(1+H$4)^(1/12)</f>
        <v>1285.7829761436981</v>
      </c>
      <c r="I71" s="207">
        <f t="shared" ref="I71:I102" si="16">I70*D71/D70</f>
        <v>1110.3265666372463</v>
      </c>
      <c r="J71" s="207">
        <f t="shared" ref="J71:J102" si="17">J70*(1+J$4)^(1/12)</f>
        <v>1128.0879633517648</v>
      </c>
    </row>
    <row r="72" spans="1:10" x14ac:dyDescent="0.2">
      <c r="A72" s="210">
        <v>41821</v>
      </c>
      <c r="B72" s="212">
        <v>45522.61</v>
      </c>
      <c r="C72" s="209">
        <v>925.92</v>
      </c>
      <c r="D72" s="209">
        <v>125.9</v>
      </c>
      <c r="E72" s="207">
        <f t="shared" si="12"/>
        <v>1982.0032062027228</v>
      </c>
      <c r="F72" s="207">
        <f t="shared" si="13"/>
        <v>1469.5526650806742</v>
      </c>
      <c r="G72" s="207">
        <f t="shared" si="14"/>
        <v>1324.065409334582</v>
      </c>
      <c r="H72" s="207">
        <f t="shared" si="15"/>
        <v>1290.7649801444973</v>
      </c>
      <c r="I72" s="207">
        <f t="shared" si="16"/>
        <v>1111.2091791703444</v>
      </c>
      <c r="J72" s="207">
        <f t="shared" si="17"/>
        <v>1130.1816241461102</v>
      </c>
    </row>
    <row r="73" spans="1:10" x14ac:dyDescent="0.2">
      <c r="A73" s="210">
        <v>41852</v>
      </c>
      <c r="B73" s="212">
        <v>46169.37</v>
      </c>
      <c r="C73" s="209">
        <v>931.76</v>
      </c>
      <c r="D73" s="209">
        <v>125.7</v>
      </c>
      <c r="E73" s="207">
        <f t="shared" si="12"/>
        <v>2010.1624087098653</v>
      </c>
      <c r="F73" s="207">
        <f t="shared" si="13"/>
        <v>1478.1491674876661</v>
      </c>
      <c r="G73" s="207">
        <f t="shared" si="14"/>
        <v>1332.4166081320095</v>
      </c>
      <c r="H73" s="207">
        <f t="shared" si="15"/>
        <v>1295.7662878414289</v>
      </c>
      <c r="I73" s="207">
        <f t="shared" si="16"/>
        <v>1109.4439541041484</v>
      </c>
      <c r="J73" s="207">
        <f t="shared" si="17"/>
        <v>1132.2791706441101</v>
      </c>
    </row>
    <row r="74" spans="1:10" x14ac:dyDescent="0.2">
      <c r="A74" s="210">
        <v>41883</v>
      </c>
      <c r="B74" s="212">
        <v>47133.4</v>
      </c>
      <c r="C74" s="209">
        <v>941.7</v>
      </c>
      <c r="D74" s="209">
        <v>125.7</v>
      </c>
      <c r="E74" s="207">
        <f t="shared" si="12"/>
        <v>2052.1351899470487</v>
      </c>
      <c r="F74" s="207">
        <f t="shared" si="13"/>
        <v>1486.7959572068378</v>
      </c>
      <c r="G74" s="207">
        <f t="shared" si="14"/>
        <v>1346.630806085165</v>
      </c>
      <c r="H74" s="207">
        <f t="shared" si="15"/>
        <v>1300.7869740302351</v>
      </c>
      <c r="I74" s="207">
        <f t="shared" si="16"/>
        <v>1109.4439541041484</v>
      </c>
      <c r="J74" s="207">
        <f t="shared" si="17"/>
        <v>1134.3806100573879</v>
      </c>
    </row>
    <row r="75" spans="1:10" x14ac:dyDescent="0.2">
      <c r="A75" s="210">
        <v>41913</v>
      </c>
      <c r="B75" s="212">
        <v>45254.49</v>
      </c>
      <c r="C75" s="209">
        <v>935.77</v>
      </c>
      <c r="D75" s="209">
        <v>125.8</v>
      </c>
      <c r="E75" s="207">
        <f t="shared" si="12"/>
        <v>1970.3295631570566</v>
      </c>
      <c r="F75" s="207">
        <f t="shared" si="13"/>
        <v>1495.4933284059387</v>
      </c>
      <c r="G75" s="207">
        <f t="shared" si="14"/>
        <v>1338.1509073062705</v>
      </c>
      <c r="H75" s="207">
        <f t="shared" si="15"/>
        <v>1305.8271137964671</v>
      </c>
      <c r="I75" s="207">
        <f t="shared" si="16"/>
        <v>1110.3265666372463</v>
      </c>
      <c r="J75" s="207">
        <f t="shared" si="17"/>
        <v>1136.4859496109509</v>
      </c>
    </row>
    <row r="76" spans="1:10" x14ac:dyDescent="0.2">
      <c r="A76" s="210">
        <v>41944</v>
      </c>
      <c r="B76" s="212">
        <v>44318.34</v>
      </c>
      <c r="C76" s="209">
        <v>941.1</v>
      </c>
      <c r="D76" s="209">
        <v>125.9</v>
      </c>
      <c r="E76" s="207">
        <f t="shared" si="12"/>
        <v>1929.5706457424644</v>
      </c>
      <c r="F76" s="207">
        <f t="shared" si="13"/>
        <v>1504.2415769735233</v>
      </c>
      <c r="G76" s="207">
        <f t="shared" si="14"/>
        <v>1345.7728062087172</v>
      </c>
      <c r="H76" s="207">
        <f t="shared" si="15"/>
        <v>1310.8867825166096</v>
      </c>
      <c r="I76" s="207">
        <f t="shared" si="16"/>
        <v>1111.2091791703444</v>
      </c>
      <c r="J76" s="207">
        <f t="shared" si="17"/>
        <v>1138.5951965432162</v>
      </c>
    </row>
    <row r="77" spans="1:10" x14ac:dyDescent="0.2">
      <c r="A77" s="210">
        <v>41974</v>
      </c>
      <c r="B77" s="212">
        <v>44788.72</v>
      </c>
      <c r="C77" s="209">
        <v>955.67</v>
      </c>
      <c r="D77" s="209">
        <v>125.4</v>
      </c>
      <c r="E77" s="207">
        <f t="shared" si="12"/>
        <v>1950.0504615556099</v>
      </c>
      <c r="F77" s="207">
        <f t="shared" si="13"/>
        <v>1513.0410005290175</v>
      </c>
      <c r="G77" s="207">
        <f t="shared" si="14"/>
        <v>1366.6079032084631</v>
      </c>
      <c r="H77" s="207">
        <f t="shared" si="15"/>
        <v>1315.9660558592072</v>
      </c>
      <c r="I77" s="207">
        <f t="shared" si="16"/>
        <v>1106.7961165048546</v>
      </c>
      <c r="J77" s="207">
        <f t="shared" si="17"/>
        <v>1140.7083581060342</v>
      </c>
    </row>
    <row r="78" spans="1:10" ht="16" thickBot="1" x14ac:dyDescent="0.25">
      <c r="A78" s="210">
        <v>42005</v>
      </c>
      <c r="B78" s="213">
        <v>44591.13</v>
      </c>
      <c r="C78" s="209">
        <v>961.02</v>
      </c>
      <c r="D78" s="209">
        <v>124.5</v>
      </c>
      <c r="E78" s="207">
        <f t="shared" si="12"/>
        <v>1941.4476153323023</v>
      </c>
      <c r="F78" s="207">
        <f t="shared" si="13"/>
        <v>1521.8918984328441</v>
      </c>
      <c r="G78" s="207">
        <f t="shared" si="14"/>
        <v>1374.2584021067912</v>
      </c>
      <c r="H78" s="207">
        <f t="shared" si="15"/>
        <v>1321.0650097859964</v>
      </c>
      <c r="I78" s="207">
        <f t="shared" si="16"/>
        <v>1098.8526037069728</v>
      </c>
      <c r="J78" s="207">
        <f t="shared" si="17"/>
        <v>1142.825441564715</v>
      </c>
    </row>
    <row r="79" spans="1:10" x14ac:dyDescent="0.2">
      <c r="A79" s="210">
        <v>42036</v>
      </c>
      <c r="B79" s="212">
        <v>44835.91</v>
      </c>
      <c r="C79" s="209">
        <v>1005.48</v>
      </c>
      <c r="D79" s="209">
        <v>124.3</v>
      </c>
      <c r="E79" s="207">
        <f t="shared" si="12"/>
        <v>1952.1050610458567</v>
      </c>
      <c r="F79" s="207">
        <f t="shared" si="13"/>
        <v>1530.7945717966063</v>
      </c>
      <c r="G79" s="207">
        <f t="shared" si="14"/>
        <v>1437.8361929515893</v>
      </c>
      <c r="H79" s="207">
        <f t="shared" si="15"/>
        <v>1326.1837205530412</v>
      </c>
      <c r="I79" s="207">
        <f t="shared" si="16"/>
        <v>1097.0873786407767</v>
      </c>
      <c r="J79" s="207">
        <f t="shared" si="17"/>
        <v>1144.9464541980522</v>
      </c>
    </row>
    <row r="80" spans="1:10" x14ac:dyDescent="0.2">
      <c r="A80" s="210">
        <v>42064</v>
      </c>
      <c r="B80" s="212">
        <v>46619.73</v>
      </c>
      <c r="C80" s="209">
        <v>1004.13</v>
      </c>
      <c r="D80" s="209">
        <v>125.4</v>
      </c>
      <c r="E80" s="207">
        <f t="shared" si="12"/>
        <v>2029.7705762544208</v>
      </c>
      <c r="F80" s="207">
        <f t="shared" si="13"/>
        <v>1539.7493234933327</v>
      </c>
      <c r="G80" s="207">
        <f t="shared" si="14"/>
        <v>1435.9056932295812</v>
      </c>
      <c r="H80" s="207">
        <f t="shared" si="15"/>
        <v>1331.3222647118741</v>
      </c>
      <c r="I80" s="207">
        <f t="shared" si="16"/>
        <v>1106.7961165048546</v>
      </c>
      <c r="J80" s="207">
        <f t="shared" si="17"/>
        <v>1147.0714032983483</v>
      </c>
    </row>
    <row r="81" spans="1:10" x14ac:dyDescent="0.2">
      <c r="A81" s="210">
        <v>42095</v>
      </c>
      <c r="B81" s="212">
        <v>45743.32</v>
      </c>
      <c r="C81" s="209">
        <v>1000.94</v>
      </c>
      <c r="D81" s="209">
        <v>126.3</v>
      </c>
      <c r="E81" s="207">
        <f t="shared" si="12"/>
        <v>1991.6126712057398</v>
      </c>
      <c r="F81" s="207">
        <f t="shared" si="13"/>
        <v>1548.75645816778</v>
      </c>
      <c r="G81" s="207">
        <f t="shared" si="14"/>
        <v>1431.343993886466</v>
      </c>
      <c r="H81" s="207">
        <f t="shared" si="15"/>
        <v>1336.4807191106406</v>
      </c>
      <c r="I81" s="207">
        <f t="shared" si="16"/>
        <v>1114.7396293027361</v>
      </c>
      <c r="J81" s="207">
        <f t="shared" si="17"/>
        <v>1149.2002961714404</v>
      </c>
    </row>
    <row r="82" spans="1:10" x14ac:dyDescent="0.2">
      <c r="A82" s="210">
        <v>42125</v>
      </c>
      <c r="B82" s="212">
        <v>46853.760000000002</v>
      </c>
      <c r="C82" s="209">
        <v>987.31</v>
      </c>
      <c r="D82" s="209">
        <v>126.2</v>
      </c>
      <c r="E82" s="207">
        <f t="shared" si="12"/>
        <v>2039.9599790665097</v>
      </c>
      <c r="F82" s="207">
        <f t="shared" si="13"/>
        <v>1557.8162822467984</v>
      </c>
      <c r="G82" s="207">
        <f t="shared" si="14"/>
        <v>1411.8530966931551</v>
      </c>
      <c r="H82" s="207">
        <f t="shared" si="15"/>
        <v>1341.6591608952485</v>
      </c>
      <c r="I82" s="207">
        <f t="shared" si="16"/>
        <v>1113.8570167696382</v>
      </c>
      <c r="J82" s="207">
        <f t="shared" si="17"/>
        <v>1151.3331401367245</v>
      </c>
    </row>
    <row r="83" spans="1:10" x14ac:dyDescent="0.2">
      <c r="A83" s="210">
        <v>42156</v>
      </c>
      <c r="B83" s="212">
        <v>46283.16</v>
      </c>
      <c r="C83" s="209">
        <v>989.29</v>
      </c>
      <c r="D83" s="209">
        <v>126.9</v>
      </c>
      <c r="E83" s="207">
        <f t="shared" si="12"/>
        <v>2015.1166972454703</v>
      </c>
      <c r="F83" s="207">
        <f t="shared" si="13"/>
        <v>1566.9291039497557</v>
      </c>
      <c r="G83" s="207">
        <f t="shared" si="14"/>
        <v>1414.6844962854334</v>
      </c>
      <c r="H83" s="207">
        <f t="shared" si="15"/>
        <v>1346.8576675105219</v>
      </c>
      <c r="I83" s="207">
        <f t="shared" si="16"/>
        <v>1120.0353045013242</v>
      </c>
      <c r="J83" s="207">
        <f t="shared" si="17"/>
        <v>1153.4699425271808</v>
      </c>
    </row>
    <row r="84" spans="1:10" x14ac:dyDescent="0.2">
      <c r="A84" s="210">
        <v>42186</v>
      </c>
      <c r="B84" s="212">
        <v>44995.47</v>
      </c>
      <c r="C84" s="209">
        <v>983.8</v>
      </c>
      <c r="D84" s="209">
        <v>127.2</v>
      </c>
      <c r="E84" s="207">
        <f t="shared" si="12"/>
        <v>1959.0521238698402</v>
      </c>
      <c r="F84" s="207">
        <f t="shared" si="13"/>
        <v>1576.095233299023</v>
      </c>
      <c r="G84" s="207">
        <f t="shared" si="14"/>
        <v>1406.833797415934</v>
      </c>
      <c r="H84" s="207">
        <f t="shared" si="15"/>
        <v>1352.076316701359</v>
      </c>
      <c r="I84" s="207">
        <f t="shared" si="16"/>
        <v>1122.6831421006179</v>
      </c>
      <c r="J84" s="207">
        <f t="shared" si="17"/>
        <v>1155.6107106893992</v>
      </c>
    </row>
    <row r="85" spans="1:10" x14ac:dyDescent="0.2">
      <c r="A85" s="210">
        <v>42217</v>
      </c>
      <c r="B85" s="212">
        <v>44853.46</v>
      </c>
      <c r="C85" s="209">
        <v>997.93</v>
      </c>
      <c r="D85" s="209">
        <v>127.3</v>
      </c>
      <c r="E85" s="207">
        <f t="shared" si="12"/>
        <v>1952.8691682942954</v>
      </c>
      <c r="F85" s="207">
        <f t="shared" si="13"/>
        <v>1585.3149821305219</v>
      </c>
      <c r="G85" s="207">
        <f t="shared" si="14"/>
        <v>1427.0396945062848</v>
      </c>
      <c r="H85" s="207">
        <f t="shared" si="15"/>
        <v>1357.315186513895</v>
      </c>
      <c r="I85" s="207">
        <f t="shared" si="16"/>
        <v>1123.5657546337159</v>
      </c>
      <c r="J85" s="207">
        <f t="shared" si="17"/>
        <v>1157.7554519836042</v>
      </c>
    </row>
    <row r="86" spans="1:10" x14ac:dyDescent="0.2">
      <c r="A86" s="210">
        <v>42248</v>
      </c>
      <c r="B86" s="212">
        <v>43042.720000000001</v>
      </c>
      <c r="C86" s="209">
        <v>987.9</v>
      </c>
      <c r="D86" s="209">
        <v>127.3</v>
      </c>
      <c r="E86" s="207">
        <f t="shared" si="12"/>
        <v>1874.0315865827126</v>
      </c>
      <c r="F86" s="207">
        <f t="shared" si="13"/>
        <v>1594.5886641043335</v>
      </c>
      <c r="G86" s="207">
        <f t="shared" si="14"/>
        <v>1412.6967965716622</v>
      </c>
      <c r="H86" s="207">
        <f t="shared" si="15"/>
        <v>1362.5743552966694</v>
      </c>
      <c r="I86" s="207">
        <f t="shared" si="16"/>
        <v>1123.5657546337159</v>
      </c>
      <c r="J86" s="207">
        <f t="shared" si="17"/>
        <v>1159.9041737836808</v>
      </c>
    </row>
    <row r="87" spans="1:10" x14ac:dyDescent="0.2">
      <c r="A87" s="210">
        <v>42278</v>
      </c>
      <c r="B87" s="212">
        <v>41460.959999999999</v>
      </c>
      <c r="C87" s="209">
        <v>985.23</v>
      </c>
      <c r="D87" s="209">
        <v>127.1</v>
      </c>
      <c r="E87" s="207">
        <f t="shared" si="12"/>
        <v>1805.1635363667162</v>
      </c>
      <c r="F87" s="207">
        <f t="shared" si="13"/>
        <v>1603.9165947153692</v>
      </c>
      <c r="G87" s="207">
        <f t="shared" si="14"/>
        <v>1408.8786971214686</v>
      </c>
      <c r="H87" s="207">
        <f t="shared" si="15"/>
        <v>1367.8539017017974</v>
      </c>
      <c r="I87" s="207">
        <f t="shared" si="16"/>
        <v>1121.80052956752</v>
      </c>
      <c r="J87" s="207">
        <f t="shared" si="17"/>
        <v>1162.0568834771991</v>
      </c>
    </row>
    <row r="88" spans="1:10" x14ac:dyDescent="0.2">
      <c r="A88" s="210">
        <v>42309</v>
      </c>
      <c r="B88" s="212">
        <v>42271.89</v>
      </c>
      <c r="C88" s="209">
        <v>982.7</v>
      </c>
      <c r="D88" s="209">
        <v>127.2</v>
      </c>
      <c r="E88" s="207">
        <f t="shared" si="12"/>
        <v>1840.4705159095408</v>
      </c>
      <c r="F88" s="207">
        <f t="shared" si="13"/>
        <v>1613.2990913041037</v>
      </c>
      <c r="G88" s="207">
        <f t="shared" si="14"/>
        <v>1405.2607976424461</v>
      </c>
      <c r="H88" s="207">
        <f t="shared" si="15"/>
        <v>1373.1539046861467</v>
      </c>
      <c r="I88" s="207">
        <f t="shared" si="16"/>
        <v>1122.6831421006179</v>
      </c>
      <c r="J88" s="207">
        <f t="shared" si="17"/>
        <v>1164.2135884654404</v>
      </c>
    </row>
    <row r="89" spans="1:10" x14ac:dyDescent="0.2">
      <c r="A89" s="210">
        <v>42339</v>
      </c>
      <c r="B89" s="212">
        <v>42174.64</v>
      </c>
      <c r="C89" s="209">
        <v>983.69</v>
      </c>
      <c r="D89" s="209">
        <v>127.1</v>
      </c>
      <c r="E89" s="207">
        <f t="shared" si="12"/>
        <v>1836.2363603590748</v>
      </c>
      <c r="F89" s="207">
        <f t="shared" si="13"/>
        <v>1622.7364730673714</v>
      </c>
      <c r="G89" s="207">
        <f t="shared" si="14"/>
        <v>1406.6764974385851</v>
      </c>
      <c r="H89" s="207">
        <f t="shared" si="15"/>
        <v>1378.4744435125176</v>
      </c>
      <c r="I89" s="207">
        <f t="shared" si="16"/>
        <v>1121.80052956752</v>
      </c>
      <c r="J89" s="207">
        <f t="shared" si="17"/>
        <v>1166.3742961634218</v>
      </c>
    </row>
    <row r="90" spans="1:10" x14ac:dyDescent="0.2">
      <c r="A90" s="210">
        <v>42370</v>
      </c>
      <c r="B90" s="212">
        <v>40881.839999999997</v>
      </c>
      <c r="C90" s="209">
        <v>994.85</v>
      </c>
      <c r="D90" s="209">
        <v>126.5</v>
      </c>
      <c r="E90" s="207">
        <f t="shared" si="12"/>
        <v>1779.9493033344691</v>
      </c>
      <c r="F90" s="207">
        <f t="shared" si="13"/>
        <v>1632.2290610692255</v>
      </c>
      <c r="G90" s="207">
        <f t="shared" si="14"/>
        <v>1422.6352951405183</v>
      </c>
      <c r="H90" s="207">
        <f t="shared" si="15"/>
        <v>1383.8155977508293</v>
      </c>
      <c r="I90" s="207">
        <f t="shared" si="16"/>
        <v>1116.5048543689322</v>
      </c>
      <c r="J90" s="207">
        <f t="shared" si="17"/>
        <v>1168.5390139999229</v>
      </c>
    </row>
    <row r="91" spans="1:10" x14ac:dyDescent="0.2">
      <c r="A91" s="210">
        <v>42401</v>
      </c>
      <c r="B91" s="212">
        <v>40404.04</v>
      </c>
      <c r="C91" s="209">
        <v>998.72</v>
      </c>
      <c r="D91" s="209">
        <v>126.8</v>
      </c>
      <c r="E91" s="207">
        <f t="shared" si="12"/>
        <v>1759.1464290721267</v>
      </c>
      <c r="F91" s="207">
        <f t="shared" si="13"/>
        <v>1641.7771782518605</v>
      </c>
      <c r="G91" s="207">
        <f t="shared" si="14"/>
        <v>1428.169394343608</v>
      </c>
      <c r="H91" s="207">
        <f t="shared" si="15"/>
        <v>1389.1774472793086</v>
      </c>
      <c r="I91" s="207">
        <f t="shared" si="16"/>
        <v>1119.1526919682262</v>
      </c>
      <c r="J91" s="207">
        <f t="shared" si="17"/>
        <v>1170.7077494175101</v>
      </c>
    </row>
    <row r="92" spans="1:10" x14ac:dyDescent="0.2">
      <c r="A92" s="210">
        <v>42430</v>
      </c>
      <c r="B92" s="212">
        <v>40593.129999999997</v>
      </c>
      <c r="C92" s="209">
        <v>1000.86</v>
      </c>
      <c r="D92" s="209">
        <v>127.1</v>
      </c>
      <c r="E92" s="207">
        <f t="shared" si="12"/>
        <v>1767.379194861717</v>
      </c>
      <c r="F92" s="207">
        <f t="shared" si="13"/>
        <v>1651.3811494465995</v>
      </c>
      <c r="G92" s="207">
        <f t="shared" si="14"/>
        <v>1431.2295939029391</v>
      </c>
      <c r="H92" s="207">
        <f t="shared" si="15"/>
        <v>1394.5600722856861</v>
      </c>
      <c r="I92" s="207">
        <f t="shared" si="16"/>
        <v>1121.8005295675202</v>
      </c>
      <c r="J92" s="207">
        <f t="shared" si="17"/>
        <v>1172.8805098725629</v>
      </c>
    </row>
    <row r="93" spans="1:10" x14ac:dyDescent="0.2">
      <c r="A93" s="210">
        <v>42461</v>
      </c>
      <c r="B93" s="212">
        <v>42737.72</v>
      </c>
      <c r="C93" s="209">
        <v>1008.72</v>
      </c>
      <c r="D93" s="209">
        <v>127.9</v>
      </c>
      <c r="E93" s="207">
        <f t="shared" si="12"/>
        <v>1860.7522298434612</v>
      </c>
      <c r="F93" s="207">
        <f t="shared" si="13"/>
        <v>1661.0413013849443</v>
      </c>
      <c r="G93" s="207">
        <f t="shared" si="14"/>
        <v>1442.4693922844081</v>
      </c>
      <c r="H93" s="207">
        <f t="shared" si="15"/>
        <v>1399.963553268394</v>
      </c>
      <c r="I93" s="207">
        <f t="shared" si="16"/>
        <v>1128.8614298323041</v>
      </c>
      <c r="J93" s="207">
        <f t="shared" si="17"/>
        <v>1175.0573028352997</v>
      </c>
    </row>
    <row r="94" spans="1:10" x14ac:dyDescent="0.2">
      <c r="A94" s="210">
        <v>42491</v>
      </c>
      <c r="B94" s="212">
        <v>44309.23</v>
      </c>
      <c r="C94" s="209">
        <v>1007.92</v>
      </c>
      <c r="D94" s="209">
        <v>128.30000000000001</v>
      </c>
      <c r="E94" s="207">
        <f t="shared" si="12"/>
        <v>1929.1740065952699</v>
      </c>
      <c r="F94" s="207">
        <f t="shared" si="13"/>
        <v>1670.7579627096916</v>
      </c>
      <c r="G94" s="207">
        <f t="shared" si="14"/>
        <v>1441.3253924491439</v>
      </c>
      <c r="H94" s="207">
        <f t="shared" si="15"/>
        <v>1405.387971037771</v>
      </c>
      <c r="I94" s="207">
        <f t="shared" si="16"/>
        <v>1132.391879964696</v>
      </c>
      <c r="J94" s="207">
        <f t="shared" si="17"/>
        <v>1177.2381357898025</v>
      </c>
    </row>
    <row r="95" spans="1:10" x14ac:dyDescent="0.2">
      <c r="A95" s="210">
        <v>42522</v>
      </c>
      <c r="B95" s="212">
        <v>44750.64</v>
      </c>
      <c r="C95" s="209">
        <v>1017.08</v>
      </c>
      <c r="D95" s="209">
        <v>128.80000000000001</v>
      </c>
      <c r="E95" s="207">
        <f t="shared" si="12"/>
        <v>1948.3925012125587</v>
      </c>
      <c r="F95" s="207">
        <f t="shared" si="13"/>
        <v>1680.5314639861133</v>
      </c>
      <c r="G95" s="207">
        <f t="shared" si="14"/>
        <v>1454.4241905629171</v>
      </c>
      <c r="H95" s="207">
        <f t="shared" si="15"/>
        <v>1410.8334067172698</v>
      </c>
      <c r="I95" s="207">
        <f t="shared" si="16"/>
        <v>1136.8049426301859</v>
      </c>
      <c r="J95" s="207">
        <f t="shared" si="17"/>
        <v>1179.4230162340441</v>
      </c>
    </row>
    <row r="96" spans="1:10" x14ac:dyDescent="0.2">
      <c r="A96" s="210">
        <v>42552</v>
      </c>
      <c r="B96" s="212">
        <v>44903.83</v>
      </c>
      <c r="C96" s="209">
        <v>1035.1099999999999</v>
      </c>
      <c r="D96" s="209">
        <v>129.1</v>
      </c>
      <c r="E96" s="207">
        <f t="shared" si="12"/>
        <v>1955.0622214056277</v>
      </c>
      <c r="F96" s="207">
        <f t="shared" si="13"/>
        <v>1690.3621377132024</v>
      </c>
      <c r="G96" s="207">
        <f t="shared" si="14"/>
        <v>1480.2070868501798</v>
      </c>
      <c r="H96" s="207">
        <f t="shared" si="15"/>
        <v>1416.2999417446717</v>
      </c>
      <c r="I96" s="207">
        <f t="shared" si="16"/>
        <v>1139.4527802294795</v>
      </c>
      <c r="J96" s="207">
        <f t="shared" si="17"/>
        <v>1181.6119516799122</v>
      </c>
    </row>
    <row r="97" spans="1:10" x14ac:dyDescent="0.2">
      <c r="A97" s="210">
        <v>42583</v>
      </c>
      <c r="B97" s="212">
        <v>46657.94</v>
      </c>
      <c r="C97" s="209">
        <v>1043.8399999999999</v>
      </c>
      <c r="D97" s="209">
        <v>128.9</v>
      </c>
      <c r="E97" s="207">
        <f t="shared" si="12"/>
        <v>2031.4341966511652</v>
      </c>
      <c r="F97" s="207">
        <f t="shared" si="13"/>
        <v>1700.250318334985</v>
      </c>
      <c r="G97" s="207">
        <f t="shared" si="14"/>
        <v>1492.6909850524985</v>
      </c>
      <c r="H97" s="207">
        <f t="shared" si="15"/>
        <v>1421.7876578733033</v>
      </c>
      <c r="I97" s="207">
        <f t="shared" si="16"/>
        <v>1137.6875551632836</v>
      </c>
      <c r="J97" s="207">
        <f t="shared" si="17"/>
        <v>1183.8049496532367</v>
      </c>
    </row>
    <row r="98" spans="1:10" x14ac:dyDescent="0.2">
      <c r="A98" s="210">
        <v>42614</v>
      </c>
      <c r="B98" s="212">
        <v>46782.53</v>
      </c>
      <c r="C98" s="209">
        <v>1044.79</v>
      </c>
      <c r="D98" s="209">
        <v>128.69999999999999</v>
      </c>
      <c r="E98" s="207">
        <f t="shared" si="12"/>
        <v>2036.8587050319629</v>
      </c>
      <c r="F98" s="207">
        <f t="shared" si="13"/>
        <v>1710.1963422518979</v>
      </c>
      <c r="G98" s="207">
        <f t="shared" si="14"/>
        <v>1494.0494848568746</v>
      </c>
      <c r="H98" s="207">
        <f t="shared" si="15"/>
        <v>1427.2966371732593</v>
      </c>
      <c r="I98" s="207">
        <f t="shared" si="16"/>
        <v>1135.9223300970875</v>
      </c>
      <c r="J98" s="207">
        <f t="shared" si="17"/>
        <v>1186.0020176938149</v>
      </c>
    </row>
    <row r="99" spans="1:10" x14ac:dyDescent="0.2">
      <c r="A99" s="210">
        <v>42644</v>
      </c>
      <c r="B99" s="212">
        <v>47352.94</v>
      </c>
      <c r="C99" s="209">
        <v>1047.3800000000001</v>
      </c>
      <c r="D99" s="209">
        <v>128.80000000000001</v>
      </c>
      <c r="E99" s="207">
        <f t="shared" si="12"/>
        <v>2061.6937144668373</v>
      </c>
      <c r="F99" s="207">
        <f t="shared" si="13"/>
        <v>1720.2005478322337</v>
      </c>
      <c r="G99" s="207">
        <f t="shared" si="14"/>
        <v>1497.7531843235422</v>
      </c>
      <c r="H99" s="207">
        <f t="shared" si="15"/>
        <v>1432.8269620326309</v>
      </c>
      <c r="I99" s="207">
        <f t="shared" si="16"/>
        <v>1136.8049426301857</v>
      </c>
      <c r="J99" s="207">
        <f t="shared" si="17"/>
        <v>1188.2031633554373</v>
      </c>
    </row>
    <row r="100" spans="1:10" x14ac:dyDescent="0.2">
      <c r="A100" s="210">
        <v>42675</v>
      </c>
      <c r="B100" s="212">
        <v>47645.5</v>
      </c>
      <c r="C100" s="209">
        <v>1037.8800000000001</v>
      </c>
      <c r="D100" s="209">
        <v>129.1</v>
      </c>
      <c r="E100" s="207">
        <f t="shared" si="12"/>
        <v>2074.4314476066256</v>
      </c>
      <c r="F100" s="207">
        <f t="shared" si="13"/>
        <v>1730.2632754236515</v>
      </c>
      <c r="G100" s="207">
        <f t="shared" si="14"/>
        <v>1484.1681862797818</v>
      </c>
      <c r="H100" s="207">
        <f t="shared" si="15"/>
        <v>1438.3787151587369</v>
      </c>
      <c r="I100" s="207">
        <f t="shared" si="16"/>
        <v>1139.4527802294792</v>
      </c>
      <c r="J100" s="207">
        <f t="shared" si="17"/>
        <v>1190.4083942059137</v>
      </c>
    </row>
    <row r="101" spans="1:10" x14ac:dyDescent="0.2">
      <c r="A101" s="210">
        <v>42705</v>
      </c>
      <c r="B101" s="212">
        <v>48690.84</v>
      </c>
      <c r="C101" s="209">
        <v>1016.44</v>
      </c>
      <c r="D101" s="209">
        <v>128.6</v>
      </c>
      <c r="E101" s="207">
        <f t="shared" si="12"/>
        <v>2119.9443747338696</v>
      </c>
      <c r="F101" s="207">
        <f t="shared" si="13"/>
        <v>1740.384867364756</v>
      </c>
      <c r="G101" s="207">
        <f t="shared" si="14"/>
        <v>1453.5089906947057</v>
      </c>
      <c r="H101" s="207">
        <f t="shared" si="15"/>
        <v>1443.9519795793606</v>
      </c>
      <c r="I101" s="207">
        <f t="shared" si="16"/>
        <v>1135.0397175639894</v>
      </c>
      <c r="J101" s="207">
        <f t="shared" si="17"/>
        <v>1192.6177178270998</v>
      </c>
    </row>
    <row r="102" spans="1:10" x14ac:dyDescent="0.2">
      <c r="A102" s="210">
        <v>42736</v>
      </c>
      <c r="B102" s="212">
        <v>49500.53</v>
      </c>
      <c r="C102" s="209">
        <v>1011.39</v>
      </c>
      <c r="D102" s="209">
        <v>128.4</v>
      </c>
      <c r="E102" s="207">
        <f t="shared" si="12"/>
        <v>2155.197366072246</v>
      </c>
      <c r="F102" s="207">
        <f t="shared" si="13"/>
        <v>1750.5656679967444</v>
      </c>
      <c r="G102" s="207">
        <f t="shared" si="14"/>
        <v>1446.2874917346014</v>
      </c>
      <c r="H102" s="207">
        <f t="shared" si="15"/>
        <v>1449.546838643992</v>
      </c>
      <c r="I102" s="207">
        <f t="shared" si="16"/>
        <v>1133.2744924977935</v>
      </c>
      <c r="J102" s="207">
        <f t="shared" si="17"/>
        <v>1194.8311418149221</v>
      </c>
    </row>
    <row r="103" spans="1:10" x14ac:dyDescent="0.2">
      <c r="A103" s="210">
        <v>42767</v>
      </c>
      <c r="B103" s="212">
        <v>49920.59</v>
      </c>
      <c r="C103" s="209">
        <v>1010.16</v>
      </c>
      <c r="D103" s="209">
        <v>129.5</v>
      </c>
      <c r="E103" s="207">
        <f t="shared" ref="E103:E134" si="18">E102*B103/B102</f>
        <v>2173.4863057177872</v>
      </c>
      <c r="F103" s="207">
        <f t="shared" ref="F103:F134" si="19">F102*(1+F$4)^(1/12)</f>
        <v>1760.8060236751205</v>
      </c>
      <c r="G103" s="207">
        <f t="shared" ref="G103:G134" si="20">G102*C103/C102</f>
        <v>1444.5285919878829</v>
      </c>
      <c r="H103" s="207">
        <f t="shared" ref="H103:H134" si="21">H102*(1+H$4)^(1/12)</f>
        <v>1455.1633760250743</v>
      </c>
      <c r="I103" s="207">
        <f t="shared" ref="I103:I134" si="22">I102*D103/D102</f>
        <v>1142.9832303618712</v>
      </c>
      <c r="J103" s="207">
        <f t="shared" ref="J103:J134" si="23">J102*(1+J$4)^(1/12)</f>
        <v>1197.0486737794051</v>
      </c>
    </row>
    <row r="104" spans="1:10" x14ac:dyDescent="0.2">
      <c r="A104" s="210">
        <v>42795</v>
      </c>
      <c r="B104" s="212">
        <v>50026.48</v>
      </c>
      <c r="C104" s="209">
        <v>1019.81</v>
      </c>
      <c r="D104" s="209">
        <v>129.69999999999999</v>
      </c>
      <c r="E104" s="207">
        <f t="shared" si="18"/>
        <v>2178.0966371444083</v>
      </c>
      <c r="F104" s="207">
        <f t="shared" si="19"/>
        <v>1771.1062827814781</v>
      </c>
      <c r="G104" s="207">
        <f t="shared" si="20"/>
        <v>1458.3280900007551</v>
      </c>
      <c r="H104" s="207">
        <f t="shared" si="21"/>
        <v>1460.8016757192547</v>
      </c>
      <c r="I104" s="207">
        <f t="shared" si="22"/>
        <v>1144.748455428067</v>
      </c>
      <c r="J104" s="207">
        <f t="shared" si="23"/>
        <v>1199.2703213446966</v>
      </c>
    </row>
    <row r="105" spans="1:10" x14ac:dyDescent="0.2">
      <c r="A105" s="210">
        <v>42826</v>
      </c>
      <c r="B105" s="212">
        <v>50695.31</v>
      </c>
      <c r="C105" s="209">
        <v>1023.95</v>
      </c>
      <c r="D105" s="209">
        <v>129.9</v>
      </c>
      <c r="E105" s="207">
        <f t="shared" si="18"/>
        <v>2207.2167426129777</v>
      </c>
      <c r="F105" s="207">
        <f t="shared" si="19"/>
        <v>1781.4667957353529</v>
      </c>
      <c r="G105" s="207">
        <f t="shared" si="20"/>
        <v>1464.2482891482466</v>
      </c>
      <c r="H105" s="207">
        <f t="shared" si="21"/>
        <v>1466.4618220486414</v>
      </c>
      <c r="I105" s="207">
        <f t="shared" si="22"/>
        <v>1146.5136804942631</v>
      </c>
      <c r="J105" s="207">
        <f t="shared" si="23"/>
        <v>1201.4960921490949</v>
      </c>
    </row>
    <row r="106" spans="1:10" x14ac:dyDescent="0.2">
      <c r="A106" s="210">
        <v>42856</v>
      </c>
      <c r="B106" s="212">
        <v>50918.15</v>
      </c>
      <c r="C106" s="209">
        <v>1038.6400000000001</v>
      </c>
      <c r="D106" s="209">
        <v>130.4</v>
      </c>
      <c r="E106" s="207">
        <f t="shared" si="18"/>
        <v>2216.9189454187967</v>
      </c>
      <c r="F106" s="207">
        <f t="shared" si="19"/>
        <v>1791.8879150061446</v>
      </c>
      <c r="G106" s="207">
        <f t="shared" si="20"/>
        <v>1485.2549861232824</v>
      </c>
      <c r="H106" s="207">
        <f t="shared" si="21"/>
        <v>1472.1438996620636</v>
      </c>
      <c r="I106" s="207">
        <f t="shared" si="22"/>
        <v>1150.926743159753</v>
      </c>
      <c r="J106" s="207">
        <f t="shared" si="23"/>
        <v>1203.7259938450741</v>
      </c>
    </row>
    <row r="107" spans="1:10" x14ac:dyDescent="0.2">
      <c r="A107" s="210">
        <v>42887</v>
      </c>
      <c r="B107" s="212">
        <v>50243.42</v>
      </c>
      <c r="C107" s="209">
        <v>1047.54</v>
      </c>
      <c r="D107" s="209">
        <v>130.5</v>
      </c>
      <c r="E107" s="207">
        <f t="shared" si="18"/>
        <v>2187.541960590353</v>
      </c>
      <c r="F107" s="207">
        <f t="shared" si="19"/>
        <v>1802.3699951251069</v>
      </c>
      <c r="G107" s="207">
        <f t="shared" si="20"/>
        <v>1497.9819842905945</v>
      </c>
      <c r="H107" s="207">
        <f t="shared" si="21"/>
        <v>1477.8479935363387</v>
      </c>
      <c r="I107" s="207">
        <f t="shared" si="22"/>
        <v>1151.8093556928509</v>
      </c>
      <c r="J107" s="207">
        <f t="shared" si="23"/>
        <v>1205.9600340993111</v>
      </c>
    </row>
    <row r="108" spans="1:10" x14ac:dyDescent="0.2">
      <c r="A108" s="210">
        <v>42917</v>
      </c>
      <c r="B108" s="212">
        <v>49864.480000000003</v>
      </c>
      <c r="C108" s="209">
        <v>1035.3</v>
      </c>
      <c r="D108" s="209">
        <v>130.4</v>
      </c>
      <c r="E108" s="207">
        <f t="shared" si="18"/>
        <v>2171.0433394665106</v>
      </c>
      <c r="F108" s="207">
        <f t="shared" si="19"/>
        <v>1812.91339269741</v>
      </c>
      <c r="G108" s="207">
        <f t="shared" si="20"/>
        <v>1480.4787868110548</v>
      </c>
      <c r="H108" s="207">
        <f t="shared" si="21"/>
        <v>1483.5741889775422</v>
      </c>
      <c r="I108" s="207">
        <f t="shared" si="22"/>
        <v>1150.926743159753</v>
      </c>
      <c r="J108" s="207">
        <f t="shared" si="23"/>
        <v>1208.1982205927113</v>
      </c>
    </row>
    <row r="109" spans="1:10" x14ac:dyDescent="0.2">
      <c r="A109" s="210">
        <v>42948</v>
      </c>
      <c r="B109" s="212">
        <v>49834.07</v>
      </c>
      <c r="C109" s="209">
        <v>1015.61</v>
      </c>
      <c r="D109" s="209">
        <v>130.4</v>
      </c>
      <c r="E109" s="207">
        <f t="shared" si="18"/>
        <v>2169.7193222912952</v>
      </c>
      <c r="F109" s="207">
        <f t="shared" si="19"/>
        <v>1823.5184664142719</v>
      </c>
      <c r="G109" s="207">
        <f t="shared" si="20"/>
        <v>1452.3220908656192</v>
      </c>
      <c r="H109" s="207">
        <f t="shared" si="21"/>
        <v>1489.3225716222837</v>
      </c>
      <c r="I109" s="207">
        <f t="shared" si="22"/>
        <v>1150.926743159753</v>
      </c>
      <c r="J109" s="207">
        <f t="shared" si="23"/>
        <v>1210.4405610204358</v>
      </c>
    </row>
    <row r="110" spans="1:10" x14ac:dyDescent="0.2">
      <c r="A110" s="210">
        <v>42979</v>
      </c>
      <c r="B110" s="212">
        <v>50166.87</v>
      </c>
      <c r="C110" s="209">
        <v>1029.9100000000001</v>
      </c>
      <c r="D110" s="209">
        <v>130.5</v>
      </c>
      <c r="E110" s="207">
        <f t="shared" si="18"/>
        <v>2184.2090597431743</v>
      </c>
      <c r="F110" s="207">
        <f t="shared" si="19"/>
        <v>1834.1855770651612</v>
      </c>
      <c r="G110" s="207">
        <f t="shared" si="20"/>
        <v>1472.7710879209637</v>
      </c>
      <c r="H110" s="207">
        <f t="shared" si="21"/>
        <v>1495.0932274389877</v>
      </c>
      <c r="I110" s="207">
        <f t="shared" si="22"/>
        <v>1151.8093556928509</v>
      </c>
      <c r="J110" s="207">
        <f t="shared" si="23"/>
        <v>1212.687063091927</v>
      </c>
    </row>
    <row r="111" spans="1:10" x14ac:dyDescent="0.2">
      <c r="A111" s="210">
        <v>43009</v>
      </c>
      <c r="B111" s="212">
        <v>51701.68</v>
      </c>
      <c r="C111" s="209">
        <v>1016.28</v>
      </c>
      <c r="D111" s="209">
        <v>130.80000000000001</v>
      </c>
      <c r="E111" s="207">
        <f t="shared" si="18"/>
        <v>2251.032959798817</v>
      </c>
      <c r="F111" s="207">
        <f t="shared" si="19"/>
        <v>1844.9150875500713</v>
      </c>
      <c r="G111" s="207">
        <f t="shared" si="20"/>
        <v>1453.2801907276528</v>
      </c>
      <c r="H111" s="207">
        <f t="shared" si="21"/>
        <v>1500.8862427291795</v>
      </c>
      <c r="I111" s="207">
        <f t="shared" si="22"/>
        <v>1154.4571932921449</v>
      </c>
      <c r="J111" s="207">
        <f t="shared" si="23"/>
        <v>1214.937734530936</v>
      </c>
    </row>
    <row r="112" spans="1:10" x14ac:dyDescent="0.2">
      <c r="A112" s="210">
        <v>43040</v>
      </c>
      <c r="B112" s="212">
        <v>53113.94</v>
      </c>
      <c r="C112" s="209">
        <v>1032.98</v>
      </c>
      <c r="D112" s="209">
        <v>130.9</v>
      </c>
      <c r="E112" s="207">
        <f t="shared" si="18"/>
        <v>2312.5211707777539</v>
      </c>
      <c r="F112" s="207">
        <f t="shared" si="19"/>
        <v>1855.707362891867</v>
      </c>
      <c r="G112" s="207">
        <f t="shared" si="20"/>
        <v>1477.1611872887893</v>
      </c>
      <c r="H112" s="207">
        <f t="shared" si="21"/>
        <v>1506.7017041287754</v>
      </c>
      <c r="I112" s="207">
        <f t="shared" si="22"/>
        <v>1155.3398058252428</v>
      </c>
      <c r="J112" s="207">
        <f t="shared" si="23"/>
        <v>1217.1925830755483</v>
      </c>
    </row>
    <row r="113" spans="1:10" x14ac:dyDescent="0.2">
      <c r="A113" s="210">
        <v>43070</v>
      </c>
      <c r="B113" s="212">
        <v>53364.69</v>
      </c>
      <c r="C113" s="209">
        <v>1041.1099999999999</v>
      </c>
      <c r="D113" s="209">
        <v>131.30000000000001</v>
      </c>
      <c r="E113" s="207">
        <f t="shared" si="18"/>
        <v>2323.4385435724012</v>
      </c>
      <c r="F113" s="207">
        <f t="shared" si="19"/>
        <v>1866.5627702487016</v>
      </c>
      <c r="G113" s="207">
        <f t="shared" si="20"/>
        <v>1488.7870856146596</v>
      </c>
      <c r="H113" s="207">
        <f t="shared" si="21"/>
        <v>1512.5396986093785</v>
      </c>
      <c r="I113" s="207">
        <f t="shared" si="22"/>
        <v>1158.8702559576348</v>
      </c>
      <c r="J113" s="207">
        <f t="shared" si="23"/>
        <v>1219.451616478211</v>
      </c>
    </row>
    <row r="114" spans="1:10" x14ac:dyDescent="0.2">
      <c r="A114" s="210">
        <v>43101</v>
      </c>
      <c r="B114" s="212">
        <v>54002.68</v>
      </c>
      <c r="C114" s="209">
        <v>1036.8399999999999</v>
      </c>
      <c r="D114" s="209">
        <v>130.80000000000001</v>
      </c>
      <c r="E114" s="207">
        <f t="shared" si="18"/>
        <v>2351.2159101496968</v>
      </c>
      <c r="F114" s="207">
        <f t="shared" si="19"/>
        <v>1877.4816789265092</v>
      </c>
      <c r="G114" s="207">
        <f t="shared" si="20"/>
        <v>1482.6809864939378</v>
      </c>
      <c r="H114" s="207">
        <f t="shared" si="21"/>
        <v>1518.4003134795798</v>
      </c>
      <c r="I114" s="207">
        <f t="shared" si="22"/>
        <v>1154.4571932921449</v>
      </c>
      <c r="J114" s="207">
        <f t="shared" si="23"/>
        <v>1221.7148425057594</v>
      </c>
    </row>
    <row r="115" spans="1:10" x14ac:dyDescent="0.2">
      <c r="A115" s="210">
        <v>43132</v>
      </c>
      <c r="B115" s="212">
        <v>53249.36</v>
      </c>
      <c r="C115" s="209">
        <v>1028.55</v>
      </c>
      <c r="D115" s="209">
        <v>131.69999999999999</v>
      </c>
      <c r="E115" s="207">
        <f t="shared" si="18"/>
        <v>2318.4172051699816</v>
      </c>
      <c r="F115" s="207">
        <f t="shared" si="19"/>
        <v>1888.4644603915676</v>
      </c>
      <c r="G115" s="207">
        <f t="shared" si="20"/>
        <v>1470.8262882010142</v>
      </c>
      <c r="H115" s="207">
        <f t="shared" si="21"/>
        <v>1524.2836363862634</v>
      </c>
      <c r="I115" s="207">
        <f t="shared" si="22"/>
        <v>1162.4007060900265</v>
      </c>
      <c r="J115" s="207">
        <f t="shared" si="23"/>
        <v>1223.9822689394432</v>
      </c>
    </row>
    <row r="116" spans="1:10" x14ac:dyDescent="0.2">
      <c r="A116" s="210">
        <v>43160</v>
      </c>
      <c r="B116" s="212">
        <v>51643.6</v>
      </c>
      <c r="C116" s="209">
        <v>1030.07</v>
      </c>
      <c r="D116" s="209">
        <v>132.5</v>
      </c>
      <c r="E116" s="207">
        <f t="shared" si="18"/>
        <v>2248.5042219646671</v>
      </c>
      <c r="F116" s="207">
        <f t="shared" si="19"/>
        <v>1899.511488283136</v>
      </c>
      <c r="G116" s="207">
        <f t="shared" si="20"/>
        <v>1472.999887888016</v>
      </c>
      <c r="H116" s="207">
        <f t="shared" si="21"/>
        <v>1530.1897553159174</v>
      </c>
      <c r="I116" s="207">
        <f t="shared" si="22"/>
        <v>1169.4616063548103</v>
      </c>
      <c r="J116" s="207">
        <f t="shared" si="23"/>
        <v>1226.2539035749539</v>
      </c>
    </row>
    <row r="117" spans="1:10" x14ac:dyDescent="0.2">
      <c r="A117" s="210">
        <v>43191</v>
      </c>
      <c r="B117" s="212">
        <v>51562.02</v>
      </c>
      <c r="C117" s="209">
        <v>1037.8499999999999</v>
      </c>
      <c r="D117" s="209">
        <v>132.9</v>
      </c>
      <c r="E117" s="207">
        <f t="shared" si="18"/>
        <v>2244.9523205784762</v>
      </c>
      <c r="F117" s="207">
        <f t="shared" si="19"/>
        <v>1910.6231384261669</v>
      </c>
      <c r="G117" s="207">
        <f t="shared" si="20"/>
        <v>1484.1252862859587</v>
      </c>
      <c r="H117" s="207">
        <f t="shared" si="21"/>
        <v>1536.1187585959499</v>
      </c>
      <c r="I117" s="207">
        <f t="shared" si="22"/>
        <v>1172.9920564872023</v>
      </c>
      <c r="J117" s="207">
        <f t="shared" si="23"/>
        <v>1228.5297542224512</v>
      </c>
    </row>
    <row r="118" spans="1:10" x14ac:dyDescent="0.2">
      <c r="A118" s="210">
        <v>43221</v>
      </c>
      <c r="B118" s="212">
        <v>52501.09</v>
      </c>
      <c r="C118" s="209">
        <v>1028.96</v>
      </c>
      <c r="D118" s="209">
        <v>133.30000000000001</v>
      </c>
      <c r="E118" s="207">
        <f t="shared" si="18"/>
        <v>2285.8383715067685</v>
      </c>
      <c r="F118" s="207">
        <f t="shared" si="19"/>
        <v>1921.7997888440909</v>
      </c>
      <c r="G118" s="207">
        <f t="shared" si="20"/>
        <v>1471.4125881165876</v>
      </c>
      <c r="H118" s="207">
        <f t="shared" si="21"/>
        <v>1542.0707348960098</v>
      </c>
      <c r="I118" s="207">
        <f t="shared" si="22"/>
        <v>1176.5225066195942</v>
      </c>
      <c r="J118" s="207">
        <f t="shared" si="23"/>
        <v>1230.80982870659</v>
      </c>
    </row>
    <row r="119" spans="1:10" x14ac:dyDescent="0.2">
      <c r="A119" s="210">
        <v>43252</v>
      </c>
      <c r="B119" s="212">
        <v>54136.59</v>
      </c>
      <c r="C119" s="209">
        <v>1037.24</v>
      </c>
      <c r="D119" s="209">
        <v>133.4</v>
      </c>
      <c r="E119" s="207">
        <f t="shared" si="18"/>
        <v>2357.0462008413465</v>
      </c>
      <c r="F119" s="207">
        <f t="shared" si="19"/>
        <v>1933.0418197716781</v>
      </c>
      <c r="G119" s="207">
        <f t="shared" si="20"/>
        <v>1483.2529864115702</v>
      </c>
      <c r="H119" s="207">
        <f t="shared" si="21"/>
        <v>1548.045773229313</v>
      </c>
      <c r="I119" s="207">
        <f t="shared" si="22"/>
        <v>1177.4051191526921</v>
      </c>
      <c r="J119" s="207">
        <f t="shared" si="23"/>
        <v>1233.0941348665472</v>
      </c>
    </row>
    <row r="120" spans="1:10" x14ac:dyDescent="0.2">
      <c r="A120" s="210">
        <v>43282</v>
      </c>
      <c r="B120" s="212">
        <v>55053.34</v>
      </c>
      <c r="C120" s="209">
        <v>1043.18</v>
      </c>
      <c r="D120" s="209">
        <v>133.6</v>
      </c>
      <c r="E120" s="207">
        <f t="shared" si="18"/>
        <v>2396.9604640895727</v>
      </c>
      <c r="F120" s="207">
        <f t="shared" si="19"/>
        <v>1944.3496136679732</v>
      </c>
      <c r="G120" s="207">
        <f t="shared" si="20"/>
        <v>1491.7471851884056</v>
      </c>
      <c r="H120" s="207">
        <f t="shared" si="21"/>
        <v>1554.0439629539737</v>
      </c>
      <c r="I120" s="207">
        <f t="shared" si="22"/>
        <v>1179.170344218888</v>
      </c>
      <c r="J120" s="207">
        <f t="shared" si="23"/>
        <v>1235.3826805560489</v>
      </c>
    </row>
    <row r="121" spans="1:10" x14ac:dyDescent="0.2">
      <c r="A121" s="210">
        <v>43313</v>
      </c>
      <c r="B121" s="212">
        <v>55686.45</v>
      </c>
      <c r="C121" s="209">
        <v>1035.51</v>
      </c>
      <c r="D121" s="209">
        <v>134.30000000000001</v>
      </c>
      <c r="E121" s="207">
        <f t="shared" si="18"/>
        <v>2424.5253609590404</v>
      </c>
      <c r="F121" s="207">
        <f t="shared" si="19"/>
        <v>1955.7235552293075</v>
      </c>
      <c r="G121" s="207">
        <f t="shared" si="20"/>
        <v>1480.7790867678118</v>
      </c>
      <c r="H121" s="207">
        <f t="shared" si="21"/>
        <v>1560.0653937743405</v>
      </c>
      <c r="I121" s="207">
        <f t="shared" si="22"/>
        <v>1185.3486319505739</v>
      </c>
      <c r="J121" s="207">
        <f t="shared" si="23"/>
        <v>1237.675473643397</v>
      </c>
    </row>
    <row r="122" spans="1:10" x14ac:dyDescent="0.2">
      <c r="A122" s="210">
        <v>43344</v>
      </c>
      <c r="B122" s="212">
        <v>55229.8</v>
      </c>
      <c r="C122" s="209">
        <v>1043.29</v>
      </c>
      <c r="D122" s="209">
        <v>134.19999999999999</v>
      </c>
      <c r="E122" s="207">
        <f t="shared" si="18"/>
        <v>2404.6433338935349</v>
      </c>
      <c r="F122" s="207">
        <f t="shared" si="19"/>
        <v>1967.1640314023862</v>
      </c>
      <c r="G122" s="207">
        <f t="shared" si="20"/>
        <v>1491.9044851657543</v>
      </c>
      <c r="H122" s="207">
        <f t="shared" si="21"/>
        <v>1566.1101557423381</v>
      </c>
      <c r="I122" s="207">
        <f t="shared" si="22"/>
        <v>1184.4660194174758</v>
      </c>
      <c r="J122" s="207">
        <f t="shared" si="23"/>
        <v>1239.9725220114967</v>
      </c>
    </row>
    <row r="123" spans="1:10" x14ac:dyDescent="0.2">
      <c r="A123" s="210">
        <v>43374</v>
      </c>
      <c r="B123" s="212">
        <v>54738.58</v>
      </c>
      <c r="C123" s="209">
        <v>1033.2</v>
      </c>
      <c r="D123" s="209">
        <v>133.69999999999999</v>
      </c>
      <c r="E123" s="207">
        <f t="shared" si="18"/>
        <v>2383.256167934665</v>
      </c>
      <c r="F123" s="207">
        <f t="shared" si="19"/>
        <v>1978.6714313974524</v>
      </c>
      <c r="G123" s="207">
        <f t="shared" si="20"/>
        <v>1477.475787243487</v>
      </c>
      <c r="H123" s="207">
        <f t="shared" si="21"/>
        <v>1572.178339258814</v>
      </c>
      <c r="I123" s="207">
        <f t="shared" si="22"/>
        <v>1180.0529567519859</v>
      </c>
      <c r="J123" s="207">
        <f t="shared" si="23"/>
        <v>1242.2738335578833</v>
      </c>
    </row>
    <row r="124" spans="1:10" x14ac:dyDescent="0.2">
      <c r="A124" s="210">
        <v>43405</v>
      </c>
      <c r="B124" s="212">
        <v>51304.15</v>
      </c>
      <c r="C124" s="209">
        <v>1026.8599999999999</v>
      </c>
      <c r="D124" s="209">
        <v>134.1</v>
      </c>
      <c r="E124" s="207">
        <f t="shared" si="18"/>
        <v>2233.7249509969979</v>
      </c>
      <c r="F124" s="207">
        <f t="shared" si="19"/>
        <v>1990.246146701528</v>
      </c>
      <c r="G124" s="207">
        <f t="shared" si="20"/>
        <v>1468.4095885490194</v>
      </c>
      <c r="H124" s="207">
        <f t="shared" si="21"/>
        <v>1578.2700350748908</v>
      </c>
      <c r="I124" s="207">
        <f t="shared" si="22"/>
        <v>1183.5834068843778</v>
      </c>
      <c r="J124" s="207">
        <f t="shared" si="23"/>
        <v>1244.5794161947495</v>
      </c>
    </row>
    <row r="125" spans="1:10" x14ac:dyDescent="0.2">
      <c r="A125" s="210">
        <v>43435</v>
      </c>
      <c r="B125" s="212">
        <v>52014.81</v>
      </c>
      <c r="C125" s="209">
        <v>1037.3800000000001</v>
      </c>
      <c r="D125" s="209">
        <v>133.5</v>
      </c>
      <c r="E125" s="207">
        <f t="shared" si="18"/>
        <v>2264.6662875881998</v>
      </c>
      <c r="F125" s="207">
        <f t="shared" si="19"/>
        <v>2001.8885710917332</v>
      </c>
      <c r="G125" s="207">
        <f t="shared" si="20"/>
        <v>1483.4531863827417</v>
      </c>
      <c r="H125" s="207">
        <f t="shared" si="21"/>
        <v>1584.3853342933226</v>
      </c>
      <c r="I125" s="207">
        <f t="shared" si="22"/>
        <v>1178.28773168579</v>
      </c>
      <c r="J125" s="207">
        <f t="shared" si="23"/>
        <v>1246.8892778489721</v>
      </c>
    </row>
    <row r="126" spans="1:10" x14ac:dyDescent="0.2">
      <c r="A126" s="210">
        <v>43466</v>
      </c>
      <c r="B126" s="212">
        <v>49203.86</v>
      </c>
      <c r="C126" s="209">
        <v>1051.44</v>
      </c>
      <c r="D126" s="209">
        <v>133.4</v>
      </c>
      <c r="E126" s="207">
        <f t="shared" si="18"/>
        <v>2142.2806881580368</v>
      </c>
      <c r="F126" s="207">
        <f t="shared" si="19"/>
        <v>2013.5991006486818</v>
      </c>
      <c r="G126" s="207">
        <f t="shared" si="20"/>
        <v>1503.558983487507</v>
      </c>
      <c r="H126" s="207">
        <f t="shared" si="21"/>
        <v>1590.5243283698585</v>
      </c>
      <c r="I126" s="207">
        <f t="shared" si="22"/>
        <v>1177.4051191526921</v>
      </c>
      <c r="J126" s="207">
        <f t="shared" si="23"/>
        <v>1249.2034264621402</v>
      </c>
    </row>
    <row r="127" spans="1:10" x14ac:dyDescent="0.2">
      <c r="A127" s="210">
        <v>43497</v>
      </c>
      <c r="B127" s="212">
        <v>53501.98</v>
      </c>
      <c r="C127" s="209">
        <v>1065.49</v>
      </c>
      <c r="D127" s="209">
        <v>133.6</v>
      </c>
      <c r="E127" s="207">
        <f t="shared" si="18"/>
        <v>2329.4159956600465</v>
      </c>
      <c r="F127" s="207">
        <f t="shared" si="19"/>
        <v>2025.3781337699568</v>
      </c>
      <c r="G127" s="207">
        <f t="shared" si="20"/>
        <v>1523.6504805943314</v>
      </c>
      <c r="H127" s="207">
        <f t="shared" si="21"/>
        <v>1596.6871091146095</v>
      </c>
      <c r="I127" s="207">
        <f t="shared" si="22"/>
        <v>1179.170344218888</v>
      </c>
      <c r="J127" s="207">
        <f t="shared" si="23"/>
        <v>1251.521869990582</v>
      </c>
    </row>
    <row r="128" spans="1:10" x14ac:dyDescent="0.2">
      <c r="A128" s="210">
        <v>43525</v>
      </c>
      <c r="B128" s="212">
        <v>55186.28</v>
      </c>
      <c r="C128" s="209">
        <v>1067.43</v>
      </c>
      <c r="D128" s="209">
        <v>134.5</v>
      </c>
      <c r="E128" s="207">
        <f t="shared" si="18"/>
        <v>2402.7485220729045</v>
      </c>
      <c r="F128" s="207">
        <f t="shared" si="19"/>
        <v>2037.2260711836639</v>
      </c>
      <c r="G128" s="207">
        <f t="shared" si="20"/>
        <v>1526.4246801948466</v>
      </c>
      <c r="H128" s="207">
        <f t="shared" si="21"/>
        <v>1602.8737686934219</v>
      </c>
      <c r="I128" s="207">
        <f t="shared" si="22"/>
        <v>1187.1138570167698</v>
      </c>
      <c r="J128" s="207">
        <f t="shared" si="23"/>
        <v>1253.8446164053917</v>
      </c>
    </row>
    <row r="129" spans="1:10" x14ac:dyDescent="0.2">
      <c r="A129" s="210">
        <v>43556</v>
      </c>
      <c r="B129" s="212">
        <v>55745.5</v>
      </c>
      <c r="C129" s="209">
        <v>1092.55</v>
      </c>
      <c r="D129" s="209">
        <v>135.4</v>
      </c>
      <c r="E129" s="207">
        <f t="shared" si="18"/>
        <v>2427.0963315015092</v>
      </c>
      <c r="F129" s="207">
        <f t="shared" si="19"/>
        <v>2049.1433159620642</v>
      </c>
      <c r="G129" s="207">
        <f t="shared" si="20"/>
        <v>1562.3462750221368</v>
      </c>
      <c r="H129" s="207">
        <f t="shared" si="21"/>
        <v>1609.0843996292558</v>
      </c>
      <c r="I129" s="207">
        <f t="shared" si="22"/>
        <v>1195.0573698146516</v>
      </c>
      <c r="J129" s="207">
        <f t="shared" si="23"/>
        <v>1256.1716736924577</v>
      </c>
    </row>
    <row r="130" spans="1:10" x14ac:dyDescent="0.2">
      <c r="A130" s="210">
        <v>43586</v>
      </c>
      <c r="B130" s="212">
        <v>57540.93</v>
      </c>
      <c r="C130" s="209">
        <v>1091.43</v>
      </c>
      <c r="D130" s="209">
        <v>136</v>
      </c>
      <c r="E130" s="207">
        <f t="shared" si="18"/>
        <v>2505.267333043656</v>
      </c>
      <c r="F130" s="207">
        <f t="shared" si="19"/>
        <v>2061.1302735352879</v>
      </c>
      <c r="G130" s="207">
        <f t="shared" si="20"/>
        <v>1560.7446752527671</v>
      </c>
      <c r="H130" s="207">
        <f t="shared" si="21"/>
        <v>1615.3190948035685</v>
      </c>
      <c r="I130" s="207">
        <f t="shared" si="22"/>
        <v>1200.3530450132394</v>
      </c>
      <c r="J130" s="207">
        <f t="shared" si="23"/>
        <v>1258.5030498524895</v>
      </c>
    </row>
    <row r="131" spans="1:10" x14ac:dyDescent="0.2">
      <c r="A131" s="210">
        <v>43617</v>
      </c>
      <c r="B131" s="212">
        <v>55777.87</v>
      </c>
      <c r="C131" s="209">
        <v>1109.9000000000001</v>
      </c>
      <c r="D131" s="209">
        <v>136.6</v>
      </c>
      <c r="E131" s="207">
        <f t="shared" si="18"/>
        <v>2428.5056848708518</v>
      </c>
      <c r="F131" s="207">
        <f t="shared" si="19"/>
        <v>2073.1873517051249</v>
      </c>
      <c r="G131" s="207">
        <f t="shared" si="20"/>
        <v>1587.1567714494254</v>
      </c>
      <c r="H131" s="207">
        <f t="shared" si="21"/>
        <v>1621.5779474577037</v>
      </c>
      <c r="I131" s="207">
        <f t="shared" si="22"/>
        <v>1205.6487202118271</v>
      </c>
      <c r="J131" s="207">
        <f t="shared" si="23"/>
        <v>1260.8387529010458</v>
      </c>
    </row>
    <row r="132" spans="1:10" x14ac:dyDescent="0.2">
      <c r="A132" s="210">
        <v>43647</v>
      </c>
      <c r="B132" s="212">
        <v>57186.51</v>
      </c>
      <c r="C132" s="209">
        <v>1120.0139999999999</v>
      </c>
      <c r="D132" s="209">
        <v>136.30000000000001</v>
      </c>
      <c r="E132" s="207">
        <f t="shared" si="18"/>
        <v>2489.8362851238994</v>
      </c>
      <c r="F132" s="207">
        <f t="shared" si="19"/>
        <v>2085.3149606589013</v>
      </c>
      <c r="G132" s="207">
        <f t="shared" si="20"/>
        <v>1601.6197893667504</v>
      </c>
      <c r="H132" s="207">
        <f t="shared" si="21"/>
        <v>1627.8610511942857</v>
      </c>
      <c r="I132" s="207">
        <f t="shared" si="22"/>
        <v>1203.0008826125336</v>
      </c>
      <c r="J132" s="207">
        <f t="shared" si="23"/>
        <v>1263.1787908685615</v>
      </c>
    </row>
    <row r="133" spans="1:10" x14ac:dyDescent="0.2">
      <c r="A133" s="210">
        <v>43678</v>
      </c>
      <c r="B133" s="212">
        <v>57382.78</v>
      </c>
      <c r="C133" s="209">
        <v>1121.893</v>
      </c>
      <c r="D133" s="209">
        <v>137</v>
      </c>
      <c r="E133" s="207">
        <f t="shared" si="18"/>
        <v>2498.3816600327941</v>
      </c>
      <c r="F133" s="207">
        <f t="shared" si="19"/>
        <v>2097.5135129834325</v>
      </c>
      <c r="G133" s="207">
        <f t="shared" si="20"/>
        <v>1604.306758979827</v>
      </c>
      <c r="H133" s="207">
        <f t="shared" si="21"/>
        <v>1634.1684999786198</v>
      </c>
      <c r="I133" s="207">
        <f t="shared" si="22"/>
        <v>1209.1791703442193</v>
      </c>
      <c r="J133" s="207">
        <f t="shared" si="23"/>
        <v>1265.5231718003749</v>
      </c>
    </row>
    <row r="134" spans="1:10" x14ac:dyDescent="0.2">
      <c r="A134" s="210">
        <f t="shared" ref="A134:A165" si="24">DATE(YEAR(A133),MONTH(A133)+1,1)</f>
        <v>43709</v>
      </c>
      <c r="B134" s="209">
        <v>57632.06</v>
      </c>
      <c r="C134" s="209">
        <v>1142.93</v>
      </c>
      <c r="D134" s="209">
        <v>136.80000000000001</v>
      </c>
      <c r="E134" s="207">
        <f t="shared" si="18"/>
        <v>2509.2350306818453</v>
      </c>
      <c r="F134" s="207">
        <f t="shared" si="19"/>
        <v>2109.7834236790595</v>
      </c>
      <c r="G134" s="207">
        <f t="shared" si="20"/>
        <v>1634.3896646478886</v>
      </c>
      <c r="H134" s="207">
        <f t="shared" si="21"/>
        <v>1640.5003881400971</v>
      </c>
      <c r="I134" s="207">
        <f t="shared" si="22"/>
        <v>1207.4139452780234</v>
      </c>
      <c r="J134" s="207">
        <f t="shared" si="23"/>
        <v>1267.8719037567569</v>
      </c>
    </row>
    <row r="135" spans="1:10" x14ac:dyDescent="0.2">
      <c r="A135" s="210">
        <f t="shared" si="24"/>
        <v>43739</v>
      </c>
      <c r="B135" s="209">
        <v>58605.05</v>
      </c>
      <c r="C135" s="209">
        <v>1133.3309999999999</v>
      </c>
      <c r="D135" s="209">
        <v>136.19999999999999</v>
      </c>
      <c r="E135" s="207">
        <f t="shared" ref="E135:E166" si="25">E134*B135/B134</f>
        <v>2551.5979202350409</v>
      </c>
      <c r="F135" s="207">
        <f t="shared" ref="F135:F166" si="26">F134*(1+F$4)^(1/12)</f>
        <v>2122.125110173768</v>
      </c>
      <c r="G135" s="207">
        <f t="shared" ref="G135:G166" si="27">G134*C135/C134</f>
        <v>1620.6630966245141</v>
      </c>
      <c r="H135" s="207">
        <f t="shared" ref="H135:H166" si="28">H134*(1+H$4)^(1/12)</f>
        <v>1646.8568103736056</v>
      </c>
      <c r="I135" s="207">
        <f t="shared" ref="I135:I166" si="29">I134*D135/D134</f>
        <v>1202.1182700794354</v>
      </c>
      <c r="J135" s="207">
        <f t="shared" ref="J135:J166" si="30">J134*(1+J$4)^(1/12)</f>
        <v>1270.2249948129372</v>
      </c>
    </row>
    <row r="136" spans="1:10" x14ac:dyDescent="0.2">
      <c r="A136" s="210">
        <f t="shared" si="24"/>
        <v>43770</v>
      </c>
      <c r="B136" s="209">
        <v>58101.27</v>
      </c>
      <c r="C136" s="209">
        <v>1131.3720000000001</v>
      </c>
      <c r="D136" s="209">
        <v>136.6</v>
      </c>
      <c r="E136" s="207">
        <f t="shared" si="25"/>
        <v>2529.6639060117609</v>
      </c>
      <c r="F136" s="207">
        <f t="shared" si="26"/>
        <v>2134.5389923373891</v>
      </c>
      <c r="G136" s="207">
        <f t="shared" si="27"/>
        <v>1617.8617270279117</v>
      </c>
      <c r="H136" s="207">
        <f t="shared" si="28"/>
        <v>1653.2378617409461</v>
      </c>
      <c r="I136" s="207">
        <f t="shared" si="29"/>
        <v>1205.6487202118274</v>
      </c>
      <c r="J136" s="207">
        <f t="shared" si="30"/>
        <v>1272.5824530591328</v>
      </c>
    </row>
    <row r="137" spans="1:10" x14ac:dyDescent="0.2">
      <c r="A137" s="210">
        <f t="shared" si="24"/>
        <v>43800</v>
      </c>
      <c r="B137" s="209">
        <v>60186.91</v>
      </c>
      <c r="C137" s="209">
        <v>1137.22</v>
      </c>
      <c r="D137" s="209">
        <v>136.4</v>
      </c>
      <c r="E137" s="207">
        <f t="shared" si="25"/>
        <v>2620.4703243384929</v>
      </c>
      <c r="F137" s="207">
        <f t="shared" si="26"/>
        <v>2147.025492495884</v>
      </c>
      <c r="G137" s="207">
        <f t="shared" si="27"/>
        <v>1626.2243658236916</v>
      </c>
      <c r="H137" s="207">
        <f t="shared" si="28"/>
        <v>1659.6436376722534</v>
      </c>
      <c r="I137" s="207">
        <f t="shared" si="29"/>
        <v>1203.8834951456315</v>
      </c>
      <c r="J137" s="207">
        <f t="shared" si="30"/>
        <v>1274.9442866005754</v>
      </c>
    </row>
    <row r="138" spans="1:10" x14ac:dyDescent="0.2">
      <c r="A138" s="210">
        <f t="shared" si="24"/>
        <v>43831</v>
      </c>
      <c r="B138" s="209">
        <v>60460.25</v>
      </c>
      <c r="C138" s="209">
        <v>1123.682</v>
      </c>
      <c r="D138" s="209">
        <v>136.4</v>
      </c>
      <c r="E138" s="207">
        <f t="shared" si="25"/>
        <v>2632.3712403093355</v>
      </c>
      <c r="F138" s="207">
        <f t="shared" si="26"/>
        <v>2159.5850354457116</v>
      </c>
      <c r="G138" s="207">
        <f t="shared" si="27"/>
        <v>1606.8650286114362</v>
      </c>
      <c r="H138" s="207">
        <f t="shared" si="28"/>
        <v>1666.0742339674248</v>
      </c>
      <c r="I138" s="207">
        <f t="shared" si="29"/>
        <v>1203.8834951456315</v>
      </c>
      <c r="J138" s="207">
        <f t="shared" si="30"/>
        <v>1277.31050355754</v>
      </c>
    </row>
    <row r="139" spans="1:10" x14ac:dyDescent="0.2">
      <c r="A139" s="210">
        <f t="shared" si="24"/>
        <v>43862</v>
      </c>
      <c r="B139" s="209">
        <v>61514.91</v>
      </c>
      <c r="C139" s="209">
        <v>1156.355</v>
      </c>
      <c r="D139" s="209">
        <v>136.80000000000001</v>
      </c>
      <c r="E139" s="207">
        <f t="shared" si="25"/>
        <v>2678.2899497474318</v>
      </c>
      <c r="F139" s="207">
        <f t="shared" si="26"/>
        <v>2172.218048468279</v>
      </c>
      <c r="G139" s="207">
        <f t="shared" si="27"/>
        <v>1653.5874118834131</v>
      </c>
      <c r="H139" s="207">
        <f t="shared" si="28"/>
        <v>1672.5297467975515</v>
      </c>
      <c r="I139" s="207">
        <f t="shared" si="29"/>
        <v>1207.4139452780234</v>
      </c>
      <c r="J139" s="207">
        <f t="shared" si="30"/>
        <v>1279.6811120653715</v>
      </c>
    </row>
    <row r="140" spans="1:10" x14ac:dyDescent="0.2">
      <c r="A140" s="210">
        <f t="shared" si="24"/>
        <v>43891</v>
      </c>
      <c r="B140" s="209">
        <v>57884.56</v>
      </c>
      <c r="C140" s="209">
        <v>1164.559</v>
      </c>
      <c r="D140" s="209">
        <v>137.4</v>
      </c>
      <c r="E140" s="207">
        <f t="shared" si="25"/>
        <v>2520.2285965069636</v>
      </c>
      <c r="F140" s="207">
        <f t="shared" si="26"/>
        <v>2184.9249613444799</v>
      </c>
      <c r="G140" s="207">
        <f t="shared" si="27"/>
        <v>1665.3191301940456</v>
      </c>
      <c r="H140" s="207">
        <f t="shared" si="28"/>
        <v>1679.0102727063577</v>
      </c>
      <c r="I140" s="207">
        <f t="shared" si="29"/>
        <v>1212.7096204766112</v>
      </c>
      <c r="J140" s="207">
        <f t="shared" si="30"/>
        <v>1282.0561202745143</v>
      </c>
    </row>
    <row r="141" spans="1:10" x14ac:dyDescent="0.2">
      <c r="A141" s="210">
        <f t="shared" si="24"/>
        <v>43922</v>
      </c>
      <c r="B141" s="209">
        <v>47826.36</v>
      </c>
      <c r="C141" s="209">
        <v>1141.2619999999999</v>
      </c>
      <c r="D141" s="209">
        <v>136.6</v>
      </c>
      <c r="E141" s="207">
        <f t="shared" si="25"/>
        <v>2082.3058884586285</v>
      </c>
      <c r="F141" s="207">
        <f t="shared" si="26"/>
        <v>2197.7062063693147</v>
      </c>
      <c r="G141" s="207">
        <f t="shared" si="27"/>
        <v>1632.0044249913631</v>
      </c>
      <c r="H141" s="207">
        <f t="shared" si="28"/>
        <v>1685.5159086116437</v>
      </c>
      <c r="I141" s="207">
        <f t="shared" si="29"/>
        <v>1205.6487202118274</v>
      </c>
      <c r="J141" s="207">
        <f t="shared" si="30"/>
        <v>1284.4355363505392</v>
      </c>
    </row>
    <row r="142" spans="1:10" x14ac:dyDescent="0.2">
      <c r="A142" s="210">
        <f t="shared" si="24"/>
        <v>43952</v>
      </c>
      <c r="B142" s="209">
        <v>52987.85</v>
      </c>
      <c r="C142" s="209">
        <v>1184.4659999999999</v>
      </c>
      <c r="D142" s="209">
        <v>135.69999999999999</v>
      </c>
      <c r="E142" s="207">
        <f t="shared" si="25"/>
        <v>2307.0313540851225</v>
      </c>
      <c r="F142" s="207">
        <f t="shared" si="26"/>
        <v>2210.5622183665969</v>
      </c>
      <c r="G142" s="207">
        <f t="shared" si="27"/>
        <v>1693.7861360947966</v>
      </c>
      <c r="H142" s="207">
        <f t="shared" si="28"/>
        <v>1692.0467518067362</v>
      </c>
      <c r="I142" s="207">
        <f t="shared" si="29"/>
        <v>1197.7052074139456</v>
      </c>
      <c r="J142" s="207">
        <f t="shared" si="30"/>
        <v>1286.8193684741718</v>
      </c>
    </row>
    <row r="143" spans="1:10" x14ac:dyDescent="0.2">
      <c r="A143" s="210">
        <f t="shared" si="24"/>
        <v>43983</v>
      </c>
      <c r="B143" s="209">
        <v>54598.39</v>
      </c>
      <c r="C143" s="209">
        <v>1188.173</v>
      </c>
      <c r="D143" s="209">
        <v>136.1</v>
      </c>
      <c r="E143" s="207">
        <f t="shared" si="25"/>
        <v>2377.1524531108098</v>
      </c>
      <c r="F143" s="207">
        <f t="shared" si="26"/>
        <v>2223.4934347037474</v>
      </c>
      <c r="G143" s="207">
        <f t="shared" si="27"/>
        <v>1699.0871453314514</v>
      </c>
      <c r="H143" s="207">
        <f t="shared" si="28"/>
        <v>1698.6028999619427</v>
      </c>
      <c r="I143" s="207">
        <f t="shared" si="29"/>
        <v>1201.2356575463375</v>
      </c>
      <c r="J143" s="207">
        <f t="shared" si="30"/>
        <v>1289.2076248413207</v>
      </c>
    </row>
    <row r="144" spans="1:10" x14ac:dyDescent="0.2">
      <c r="A144" s="210">
        <f t="shared" si="24"/>
        <v>44013</v>
      </c>
      <c r="B144" s="209">
        <v>55943.07</v>
      </c>
      <c r="C144" s="209">
        <v>1208.2660000000001</v>
      </c>
      <c r="D144" s="209">
        <v>137.19999999999999</v>
      </c>
      <c r="E144" s="207">
        <f t="shared" si="25"/>
        <v>2435.6983069473249</v>
      </c>
      <c r="F144" s="207">
        <f t="shared" si="26"/>
        <v>2236.5002953066728</v>
      </c>
      <c r="G144" s="207">
        <f t="shared" si="27"/>
        <v>1727.8201311939015</v>
      </c>
      <c r="H144" s="207">
        <f t="shared" si="28"/>
        <v>1705.1844511260124</v>
      </c>
      <c r="I144" s="207">
        <f t="shared" si="29"/>
        <v>1210.9443954104152</v>
      </c>
      <c r="J144" s="207">
        <f t="shared" si="30"/>
        <v>1291.6003136631052</v>
      </c>
    </row>
    <row r="145" spans="1:10" x14ac:dyDescent="0.2">
      <c r="A145" s="210">
        <f t="shared" si="24"/>
        <v>44044</v>
      </c>
      <c r="B145" s="209">
        <v>58450.99</v>
      </c>
      <c r="C145" s="209">
        <v>1223.5920000000001</v>
      </c>
      <c r="D145" s="209">
        <v>137.19999999999999</v>
      </c>
      <c r="E145" s="207">
        <f t="shared" si="25"/>
        <v>2544.8903212211094</v>
      </c>
      <c r="F145" s="207">
        <f t="shared" si="26"/>
        <v>2249.5832426747324</v>
      </c>
      <c r="G145" s="207">
        <f t="shared" si="27"/>
        <v>1749.7363080379721</v>
      </c>
      <c r="H145" s="207">
        <f t="shared" si="28"/>
        <v>1711.7915037276023</v>
      </c>
      <c r="I145" s="207">
        <f t="shared" si="29"/>
        <v>1210.9443954104152</v>
      </c>
      <c r="J145" s="207">
        <f t="shared" si="30"/>
        <v>1293.9974431658845</v>
      </c>
    </row>
    <row r="146" spans="1:10" x14ac:dyDescent="0.2">
      <c r="A146" s="210">
        <f t="shared" si="24"/>
        <v>44075</v>
      </c>
      <c r="B146" s="209">
        <v>59823.68</v>
      </c>
      <c r="C146" s="209">
        <v>1209.76</v>
      </c>
      <c r="D146" s="209">
        <v>137</v>
      </c>
      <c r="E146" s="207">
        <f t="shared" si="25"/>
        <v>2604.6556989339078</v>
      </c>
      <c r="F146" s="207">
        <f t="shared" si="26"/>
        <v>2262.7427218957923</v>
      </c>
      <c r="G146" s="207">
        <f t="shared" si="27"/>
        <v>1729.956550886257</v>
      </c>
      <c r="H146" s="207">
        <f t="shared" si="28"/>
        <v>1718.4241565767497</v>
      </c>
      <c r="I146" s="207">
        <f t="shared" si="29"/>
        <v>1209.1791703442193</v>
      </c>
      <c r="J146" s="207">
        <f t="shared" si="30"/>
        <v>1296.3990215912852</v>
      </c>
    </row>
    <row r="147" spans="1:10" x14ac:dyDescent="0.2">
      <c r="A147" s="210">
        <f t="shared" si="24"/>
        <v>44105</v>
      </c>
      <c r="B147" s="209">
        <v>58590.32</v>
      </c>
      <c r="C147" s="209">
        <v>1213.5820000000001</v>
      </c>
      <c r="D147" s="209">
        <v>136.9</v>
      </c>
      <c r="E147" s="207">
        <f t="shared" si="25"/>
        <v>2550.9565926128466</v>
      </c>
      <c r="F147" s="207">
        <f t="shared" si="26"/>
        <v>2275.9791806613671</v>
      </c>
      <c r="G147" s="207">
        <f t="shared" si="27"/>
        <v>1735.4220100992311</v>
      </c>
      <c r="H147" s="207">
        <f t="shared" si="28"/>
        <v>1725.0825088663498</v>
      </c>
      <c r="I147" s="207">
        <f t="shared" si="29"/>
        <v>1208.2965578111214</v>
      </c>
      <c r="J147" s="207">
        <f t="shared" si="30"/>
        <v>1298.8050571962297</v>
      </c>
    </row>
    <row r="148" spans="1:10" x14ac:dyDescent="0.2">
      <c r="A148" s="210">
        <f t="shared" si="24"/>
        <v>44136</v>
      </c>
      <c r="B148" s="209">
        <v>56765.68</v>
      </c>
      <c r="C148" s="209">
        <v>1204.403</v>
      </c>
      <c r="D148" s="209">
        <v>137.5</v>
      </c>
      <c r="E148" s="207">
        <f t="shared" si="25"/>
        <v>2471.5138205449502</v>
      </c>
      <c r="F148" s="207">
        <f t="shared" si="26"/>
        <v>2289.2930692818509</v>
      </c>
      <c r="G148" s="207">
        <f t="shared" si="27"/>
        <v>1722.2960419893705</v>
      </c>
      <c r="H148" s="207">
        <f t="shared" si="28"/>
        <v>1731.7666601736389</v>
      </c>
      <c r="I148" s="207">
        <f t="shared" si="29"/>
        <v>1213.5922330097092</v>
      </c>
      <c r="J148" s="207">
        <f t="shared" si="30"/>
        <v>1301.2155582529647</v>
      </c>
    </row>
    <row r="149" spans="1:10" x14ac:dyDescent="0.2">
      <c r="A149" s="210">
        <f t="shared" si="24"/>
        <v>44166</v>
      </c>
      <c r="B149" s="209">
        <v>62764.58</v>
      </c>
      <c r="C149" s="209">
        <v>1216.7840000000001</v>
      </c>
      <c r="D149" s="209">
        <v>137.69999999999999</v>
      </c>
      <c r="E149" s="207">
        <f t="shared" si="25"/>
        <v>2732.6991751124833</v>
      </c>
      <c r="F149" s="207">
        <f t="shared" si="26"/>
        <v>2302.6848407018369</v>
      </c>
      <c r="G149" s="207">
        <f t="shared" si="27"/>
        <v>1740.0008694398755</v>
      </c>
      <c r="H149" s="207">
        <f t="shared" si="28"/>
        <v>1738.4767104616833</v>
      </c>
      <c r="I149" s="207">
        <f t="shared" si="29"/>
        <v>1215.357458075905</v>
      </c>
      <c r="J149" s="207">
        <f t="shared" si="30"/>
        <v>1303.6305330490898</v>
      </c>
    </row>
    <row r="150" spans="1:10" x14ac:dyDescent="0.2">
      <c r="A150" s="210">
        <f t="shared" si="24"/>
        <v>44197</v>
      </c>
      <c r="B150" s="209">
        <v>63846.13</v>
      </c>
      <c r="C150" s="209">
        <v>1221.2360000000001</v>
      </c>
      <c r="D150" s="209">
        <v>137.4</v>
      </c>
      <c r="E150" s="207">
        <f t="shared" si="25"/>
        <v>2779.788644887361</v>
      </c>
      <c r="F150" s="207">
        <f t="shared" si="26"/>
        <v>2316.1549505155267</v>
      </c>
      <c r="G150" s="207">
        <f t="shared" si="27"/>
        <v>1746.3672285231196</v>
      </c>
      <c r="H150" s="207">
        <f t="shared" si="28"/>
        <v>1745.2127600808753</v>
      </c>
      <c r="I150" s="207">
        <f t="shared" si="29"/>
        <v>1212.7096204766112</v>
      </c>
      <c r="J150" s="207">
        <f t="shared" si="30"/>
        <v>1306.049989887586</v>
      </c>
    </row>
    <row r="151" spans="1:10" x14ac:dyDescent="0.2">
      <c r="A151" s="210">
        <f t="shared" si="24"/>
        <v>44228</v>
      </c>
      <c r="B151" s="209">
        <v>63640.32</v>
      </c>
      <c r="C151" s="209">
        <v>1207.7070000000001</v>
      </c>
      <c r="D151" s="209">
        <v>138.19999999999999</v>
      </c>
      <c r="E151" s="207">
        <f t="shared" si="25"/>
        <v>2770.8279091152122</v>
      </c>
      <c r="F151" s="207">
        <f t="shared" si="26"/>
        <v>2329.7038569822303</v>
      </c>
      <c r="G151" s="207">
        <f t="shared" si="27"/>
        <v>1727.0207613090108</v>
      </c>
      <c r="H151" s="207">
        <f t="shared" si="28"/>
        <v>1751.974909770433</v>
      </c>
      <c r="I151" s="207">
        <f t="shared" si="29"/>
        <v>1219.7705207413946</v>
      </c>
      <c r="J151" s="207">
        <f t="shared" si="30"/>
        <v>1308.4739370868438</v>
      </c>
    </row>
    <row r="152" spans="1:10" x14ac:dyDescent="0.2">
      <c r="A152" s="210">
        <f t="shared" si="24"/>
        <v>44256</v>
      </c>
      <c r="B152" s="209">
        <v>66418.02</v>
      </c>
      <c r="C152" s="209">
        <v>1177.251</v>
      </c>
      <c r="D152" s="209">
        <v>138.9</v>
      </c>
      <c r="E152" s="207">
        <f t="shared" si="25"/>
        <v>2891.7658409664241</v>
      </c>
      <c r="F152" s="207">
        <f t="shared" si="26"/>
        <v>2343.3320210419556</v>
      </c>
      <c r="G152" s="207">
        <f t="shared" si="27"/>
        <v>1683.4686875805091</v>
      </c>
      <c r="H152" s="207">
        <f t="shared" si="28"/>
        <v>1758.7632606599072</v>
      </c>
      <c r="I152" s="207">
        <f t="shared" si="29"/>
        <v>1225.9488084730806</v>
      </c>
      <c r="J152" s="207">
        <f t="shared" si="30"/>
        <v>1310.9023829806924</v>
      </c>
    </row>
    <row r="153" spans="1:10" x14ac:dyDescent="0.2">
      <c r="A153" s="210">
        <f t="shared" si="24"/>
        <v>44287</v>
      </c>
      <c r="B153" s="209">
        <v>68987.39</v>
      </c>
      <c r="C153" s="209">
        <v>1159.7170000000001</v>
      </c>
      <c r="D153" s="209">
        <v>139.6</v>
      </c>
      <c r="E153" s="207">
        <f t="shared" si="25"/>
        <v>3003.6333190816085</v>
      </c>
      <c r="F153" s="207">
        <f t="shared" si="26"/>
        <v>2357.0399063310906</v>
      </c>
      <c r="G153" s="207">
        <f t="shared" si="27"/>
        <v>1658.3950711911102</v>
      </c>
      <c r="H153" s="207">
        <f t="shared" si="28"/>
        <v>1765.5779142706945</v>
      </c>
      <c r="I153" s="207">
        <f t="shared" si="29"/>
        <v>1232.1270962047663</v>
      </c>
      <c r="J153" s="207">
        <f t="shared" si="30"/>
        <v>1313.335335918428</v>
      </c>
    </row>
    <row r="154" spans="1:10" x14ac:dyDescent="0.2">
      <c r="A154" s="210">
        <f t="shared" si="24"/>
        <v>44317</v>
      </c>
      <c r="B154" s="209">
        <v>70636.009999999995</v>
      </c>
      <c r="C154" s="209">
        <v>1160.3920000000001</v>
      </c>
      <c r="D154" s="209">
        <v>140.30000000000001</v>
      </c>
      <c r="E154" s="207">
        <f t="shared" si="25"/>
        <v>3075.4123784503472</v>
      </c>
      <c r="F154" s="207">
        <f t="shared" si="26"/>
        <v>2370.8279791981759</v>
      </c>
      <c r="G154" s="207">
        <f t="shared" si="27"/>
        <v>1659.3603210521142</v>
      </c>
      <c r="H154" s="207">
        <f t="shared" si="28"/>
        <v>1772.4189725175538</v>
      </c>
      <c r="I154" s="207">
        <f t="shared" si="29"/>
        <v>1238.3053839364522</v>
      </c>
      <c r="J154" s="207">
        <f t="shared" si="30"/>
        <v>1315.7728042648423</v>
      </c>
    </row>
    <row r="155" spans="1:10" x14ac:dyDescent="0.2">
      <c r="A155" s="210">
        <f t="shared" si="24"/>
        <v>44348</v>
      </c>
      <c r="B155" s="209">
        <v>73068.22</v>
      </c>
      <c r="C155" s="209">
        <v>1167.7070000000001</v>
      </c>
      <c r="D155" s="209">
        <v>141</v>
      </c>
      <c r="E155" s="207">
        <f t="shared" si="25"/>
        <v>3181.3080645315786</v>
      </c>
      <c r="F155" s="207">
        <f t="shared" si="26"/>
        <v>2384.6967087197695</v>
      </c>
      <c r="G155" s="207">
        <f t="shared" si="27"/>
        <v>1669.8207695458098</v>
      </c>
      <c r="H155" s="207">
        <f t="shared" si="28"/>
        <v>1779.2865377101325</v>
      </c>
      <c r="I155" s="207">
        <f t="shared" si="29"/>
        <v>1244.483671668138</v>
      </c>
      <c r="J155" s="207">
        <f t="shared" si="30"/>
        <v>1318.214796400252</v>
      </c>
    </row>
    <row r="156" spans="1:10" x14ac:dyDescent="0.2">
      <c r="A156" s="210">
        <f t="shared" si="24"/>
        <v>44378</v>
      </c>
      <c r="B156" s="209">
        <v>74881.47</v>
      </c>
      <c r="C156" s="209">
        <v>1178.9092348807285</v>
      </c>
      <c r="D156" s="209">
        <v>141.4</v>
      </c>
      <c r="E156" s="207">
        <f t="shared" si="25"/>
        <v>3260.2549288182945</v>
      </c>
      <c r="F156" s="207">
        <f t="shared" si="26"/>
        <v>2398.6465667164071</v>
      </c>
      <c r="G156" s="207">
        <f t="shared" si="27"/>
        <v>1685.8399631184875</v>
      </c>
      <c r="H156" s="207">
        <f t="shared" si="28"/>
        <v>1786.1807125544954</v>
      </c>
      <c r="I156" s="207">
        <f t="shared" si="29"/>
        <v>1248.0141218005299</v>
      </c>
      <c r="J156" s="207">
        <f t="shared" si="30"/>
        <v>1320.6613207205269</v>
      </c>
    </row>
    <row r="157" spans="1:10" x14ac:dyDescent="0.2">
      <c r="A157" s="210">
        <f t="shared" si="24"/>
        <v>44409</v>
      </c>
      <c r="B157" s="209">
        <v>75483</v>
      </c>
      <c r="C157" s="209">
        <v>1191.0519999999999</v>
      </c>
      <c r="D157" s="209">
        <v>142.30000000000001</v>
      </c>
      <c r="E157" s="207">
        <f t="shared" si="25"/>
        <v>3286.4448680293176</v>
      </c>
      <c r="F157" s="207">
        <f t="shared" si="26"/>
        <v>2412.6780277686512</v>
      </c>
      <c r="G157" s="207">
        <f t="shared" si="27"/>
        <v>1703.2041147386078</v>
      </c>
      <c r="H157" s="207">
        <f t="shared" si="28"/>
        <v>1793.1016001546609</v>
      </c>
      <c r="I157" s="207">
        <f t="shared" si="29"/>
        <v>1255.9576345984117</v>
      </c>
      <c r="J157" s="207">
        <f t="shared" si="30"/>
        <v>1323.1123856371187</v>
      </c>
    </row>
    <row r="158" spans="1:10" x14ac:dyDescent="0.2">
      <c r="A158" s="210">
        <f t="shared" si="24"/>
        <v>44440</v>
      </c>
      <c r="B158" s="209">
        <v>76715.55</v>
      </c>
      <c r="C158" s="209">
        <v>1189.5719999999999</v>
      </c>
      <c r="D158" s="209">
        <v>142.6</v>
      </c>
      <c r="E158" s="207">
        <f t="shared" si="25"/>
        <v>3340.1087078619889</v>
      </c>
      <c r="F158" s="207">
        <f t="shared" si="26"/>
        <v>2426.7915692332381</v>
      </c>
      <c r="G158" s="207">
        <f t="shared" si="27"/>
        <v>1701.0877150433694</v>
      </c>
      <c r="H158" s="207">
        <f t="shared" si="28"/>
        <v>1800.049304014143</v>
      </c>
      <c r="I158" s="207">
        <f t="shared" si="29"/>
        <v>1258.6054721977055</v>
      </c>
      <c r="J158" s="207">
        <f t="shared" si="30"/>
        <v>1325.5679995770909</v>
      </c>
    </row>
    <row r="159" spans="1:10" x14ac:dyDescent="0.2">
      <c r="A159" s="210">
        <f t="shared" si="24"/>
        <v>44470</v>
      </c>
      <c r="B159" s="209">
        <v>75008.990000000005</v>
      </c>
      <c r="C159" s="209">
        <v>1172.973</v>
      </c>
      <c r="D159" s="209">
        <v>142.9</v>
      </c>
      <c r="E159" s="207">
        <f t="shared" si="25"/>
        <v>3265.8070061015383</v>
      </c>
      <c r="F159" s="207">
        <f t="shared" si="26"/>
        <v>2440.9876712593168</v>
      </c>
      <c r="G159" s="207">
        <f t="shared" si="27"/>
        <v>1677.3511484614351</v>
      </c>
      <c r="H159" s="207">
        <f t="shared" si="28"/>
        <v>1807.0239280374992</v>
      </c>
      <c r="I159" s="207">
        <f t="shared" si="29"/>
        <v>1261.2533097969995</v>
      </c>
      <c r="J159" s="207">
        <f t="shared" si="30"/>
        <v>1328.0281709831465</v>
      </c>
    </row>
    <row r="160" spans="1:10" x14ac:dyDescent="0.2">
      <c r="A160" s="210">
        <f t="shared" si="24"/>
        <v>44501</v>
      </c>
      <c r="B160" s="209">
        <v>78771.100000000006</v>
      </c>
      <c r="C160" s="209">
        <v>1160.6120000000001</v>
      </c>
      <c r="D160" s="209">
        <v>143.9</v>
      </c>
      <c r="E160" s="207">
        <f t="shared" si="25"/>
        <v>3429.6050414533629</v>
      </c>
      <c r="F160" s="207">
        <f t="shared" si="26"/>
        <v>2455.2668168047858</v>
      </c>
      <c r="G160" s="207">
        <f t="shared" si="27"/>
        <v>1659.6749210068119</v>
      </c>
      <c r="H160" s="207">
        <f t="shared" si="28"/>
        <v>1814.0255765318843</v>
      </c>
      <c r="I160" s="207">
        <f t="shared" si="29"/>
        <v>1270.0794351279792</v>
      </c>
      <c r="J160" s="207">
        <f t="shared" si="30"/>
        <v>1330.4929083136581</v>
      </c>
    </row>
    <row r="161" spans="1:22" x14ac:dyDescent="0.2">
      <c r="A161" s="210">
        <f t="shared" si="24"/>
        <v>44531</v>
      </c>
      <c r="B161" s="209">
        <v>77493.75</v>
      </c>
      <c r="C161" s="209">
        <v>1170.7</v>
      </c>
      <c r="D161" s="209">
        <v>144.19999999999999</v>
      </c>
      <c r="E161" s="207">
        <f t="shared" si="25"/>
        <v>3373.9906600406307</v>
      </c>
      <c r="F161" s="207">
        <f t="shared" si="26"/>
        <v>2469.6294916527208</v>
      </c>
      <c r="G161" s="207">
        <f t="shared" si="27"/>
        <v>1674.1007589294913</v>
      </c>
      <c r="H161" s="207">
        <f t="shared" si="28"/>
        <v>1821.0543542086109</v>
      </c>
      <c r="I161" s="207">
        <f t="shared" si="29"/>
        <v>1272.727272727273</v>
      </c>
      <c r="J161" s="207">
        <f t="shared" si="30"/>
        <v>1332.9622200426959</v>
      </c>
      <c r="N161" s="205"/>
    </row>
    <row r="162" spans="1:22" x14ac:dyDescent="0.2">
      <c r="A162" s="210">
        <f t="shared" si="24"/>
        <v>44562</v>
      </c>
      <c r="B162" s="209">
        <v>79865.73</v>
      </c>
      <c r="C162" s="209">
        <v>1190.1656314699794</v>
      </c>
      <c r="D162" s="209">
        <v>144</v>
      </c>
      <c r="E162" s="207">
        <f t="shared" si="25"/>
        <v>3477.2639997074189</v>
      </c>
      <c r="F162" s="207">
        <f t="shared" si="26"/>
        <v>2484.0761844279032</v>
      </c>
      <c r="G162" s="207">
        <f t="shared" si="27"/>
        <v>1701.9366079231997</v>
      </c>
      <c r="H162" s="207">
        <f t="shared" si="28"/>
        <v>1828.1103661847144</v>
      </c>
      <c r="I162" s="207">
        <f t="shared" si="29"/>
        <v>1270.9620476610771</v>
      </c>
      <c r="J162" s="207">
        <f t="shared" si="30"/>
        <v>1335.4361146600581</v>
      </c>
      <c r="N162" s="205"/>
    </row>
    <row r="163" spans="1:22" x14ac:dyDescent="0.2">
      <c r="A163" s="210">
        <f t="shared" si="24"/>
        <v>44593</v>
      </c>
      <c r="B163" s="209">
        <v>79536.98</v>
      </c>
      <c r="C163" s="209">
        <v>1149.7</v>
      </c>
      <c r="D163" s="209">
        <v>145.30000000000001</v>
      </c>
      <c r="E163" s="207">
        <f t="shared" si="25"/>
        <v>3462.9505946974873</v>
      </c>
      <c r="F163" s="207">
        <f t="shared" si="26"/>
        <v>2498.6073866134429</v>
      </c>
      <c r="G163" s="207">
        <f t="shared" si="27"/>
        <v>1644.0707632538108</v>
      </c>
      <c r="H163" s="207">
        <f t="shared" si="28"/>
        <v>1835.1937179845261</v>
      </c>
      <c r="I163" s="207">
        <f t="shared" si="29"/>
        <v>1282.4360105913509</v>
      </c>
      <c r="J163" s="207">
        <f t="shared" si="30"/>
        <v>1337.9146006712992</v>
      </c>
      <c r="N163" s="205"/>
    </row>
    <row r="164" spans="1:22" x14ac:dyDescent="0.2">
      <c r="A164" s="210">
        <f t="shared" si="24"/>
        <v>44621</v>
      </c>
      <c r="B164" s="209">
        <v>79759.63</v>
      </c>
      <c r="C164" s="209">
        <v>1141.5</v>
      </c>
      <c r="D164" s="209">
        <v>146.80000000000001</v>
      </c>
      <c r="E164" s="207">
        <f t="shared" si="25"/>
        <v>3472.6445251171417</v>
      </c>
      <c r="F164" s="207">
        <f t="shared" si="26"/>
        <v>2513.2235925674986</v>
      </c>
      <c r="G164" s="207">
        <f t="shared" si="27"/>
        <v>1632.3447649423545</v>
      </c>
      <c r="H164" s="207">
        <f t="shared" si="28"/>
        <v>1842.3045155412506</v>
      </c>
      <c r="I164" s="207">
        <f t="shared" si="29"/>
        <v>1295.6751985878204</v>
      </c>
      <c r="J164" s="207">
        <f t="shared" si="30"/>
        <v>1340.3976865977595</v>
      </c>
      <c r="N164" s="206"/>
    </row>
    <row r="165" spans="1:22" x14ac:dyDescent="0.2">
      <c r="A165" s="210">
        <f t="shared" si="24"/>
        <v>44652</v>
      </c>
      <c r="B165" s="209">
        <v>82914.679999999993</v>
      </c>
      <c r="C165" s="209">
        <v>1107.24081</v>
      </c>
      <c r="D165" s="209">
        <v>148.9</v>
      </c>
      <c r="E165" s="207">
        <f t="shared" si="25"/>
        <v>3610.0118512816539</v>
      </c>
      <c r="F165" s="207">
        <f t="shared" si="26"/>
        <v>2527.9252995400961</v>
      </c>
      <c r="G165" s="207">
        <f t="shared" si="27"/>
        <v>1583.3541302970059</v>
      </c>
      <c r="H165" s="207">
        <f t="shared" si="28"/>
        <v>1849.44286519855</v>
      </c>
      <c r="I165" s="207">
        <f t="shared" si="29"/>
        <v>1314.2100617828778</v>
      </c>
      <c r="J165" s="207">
        <f t="shared" si="30"/>
        <v>1342.885380976594</v>
      </c>
      <c r="M165" s="204"/>
      <c r="N165" s="205"/>
      <c r="O165" s="204"/>
      <c r="P165" s="204"/>
      <c r="R165" s="204"/>
      <c r="S165" s="204"/>
      <c r="T165" s="204"/>
      <c r="U165" s="204"/>
      <c r="V165" s="204"/>
    </row>
    <row r="166" spans="1:22" x14ac:dyDescent="0.2">
      <c r="A166" s="210">
        <f t="shared" ref="A166:A187" si="31">DATE(YEAR(A165),MONTH(A165)+1,1)</f>
        <v>44682</v>
      </c>
      <c r="B166" s="209">
        <v>78800.53</v>
      </c>
      <c r="C166" s="209">
        <v>1068.7</v>
      </c>
      <c r="D166" s="209">
        <v>149.80000000000001</v>
      </c>
      <c r="E166" s="207">
        <f t="shared" si="25"/>
        <v>3430.8863905315143</v>
      </c>
      <c r="F166" s="207">
        <f t="shared" si="26"/>
        <v>2542.7130076900448</v>
      </c>
      <c r="G166" s="207">
        <f t="shared" si="27"/>
        <v>1528.2407799333284</v>
      </c>
      <c r="H166" s="207">
        <f t="shared" si="28"/>
        <v>1856.6088737121352</v>
      </c>
      <c r="I166" s="207">
        <f t="shared" si="29"/>
        <v>1322.1535745807596</v>
      </c>
      <c r="J166" s="207">
        <f t="shared" si="30"/>
        <v>1345.3776923608027</v>
      </c>
      <c r="N166" s="203"/>
    </row>
    <row r="167" spans="1:22" x14ac:dyDescent="0.2">
      <c r="A167" s="210">
        <f t="shared" si="31"/>
        <v>44713</v>
      </c>
      <c r="B167" s="209">
        <v>78845.48</v>
      </c>
      <c r="C167" s="209">
        <v>1067.97</v>
      </c>
      <c r="D167" s="208">
        <v>151.9</v>
      </c>
      <c r="E167" s="207">
        <f t="shared" ref="E167:E187" si="32">E166*B167/B166</f>
        <v>3432.8434629427575</v>
      </c>
      <c r="F167" s="207">
        <f t="shared" ref="F167:F187" si="33">F166*(1+F$4)^(1/12)</f>
        <v>2557.5872201019542</v>
      </c>
      <c r="G167" s="207">
        <f t="shared" ref="G167:G187" si="34">G166*C167/C166</f>
        <v>1527.1968800836498</v>
      </c>
      <c r="H167" s="207">
        <f t="shared" ref="H167:H187" si="35">H166*(1+H$4)^(1/12)</f>
        <v>1863.8026482513615</v>
      </c>
      <c r="I167" s="207">
        <f t="shared" ref="I167:I187" si="36">I166*D167/D166</f>
        <v>1340.688437775817</v>
      </c>
      <c r="J167" s="207">
        <f t="shared" ref="J167:J187" si="37">J166*(1+J$4)^(1/12)</f>
        <v>1347.8746293192592</v>
      </c>
      <c r="N167" s="203"/>
      <c r="O167" s="211"/>
    </row>
    <row r="168" spans="1:22" x14ac:dyDescent="0.2">
      <c r="A168" s="210">
        <f t="shared" si="31"/>
        <v>44743</v>
      </c>
      <c r="B168" s="209">
        <v>71981.649999999994</v>
      </c>
      <c r="C168" s="209">
        <v>1044.68</v>
      </c>
      <c r="D168" s="208">
        <v>152.9</v>
      </c>
      <c r="E168" s="207">
        <f t="shared" si="32"/>
        <v>3134.0000296064345</v>
      </c>
      <c r="F168" s="207">
        <f t="shared" si="33"/>
        <v>2572.5484428033478</v>
      </c>
      <c r="G168" s="207">
        <f t="shared" si="34"/>
        <v>1493.892184879526</v>
      </c>
      <c r="H168" s="207">
        <f t="shared" si="35"/>
        <v>1871.0242964008316</v>
      </c>
      <c r="I168" s="207">
        <f t="shared" si="36"/>
        <v>1349.5145631067967</v>
      </c>
      <c r="J168" s="207">
        <f t="shared" si="37"/>
        <v>1350.3762004367402</v>
      </c>
      <c r="N168" s="203"/>
      <c r="O168" s="211"/>
    </row>
    <row r="169" spans="1:22" x14ac:dyDescent="0.2">
      <c r="A169" s="210">
        <f t="shared" si="31"/>
        <v>44774</v>
      </c>
      <c r="B169" s="209">
        <v>75333.210000000006</v>
      </c>
      <c r="C169" s="209">
        <v>1085.46</v>
      </c>
      <c r="D169" s="208">
        <v>153.1</v>
      </c>
      <c r="E169" s="207">
        <f t="shared" si="32"/>
        <v>3279.9231800097355</v>
      </c>
      <c r="F169" s="207">
        <f t="shared" si="33"/>
        <v>2587.5971847818796</v>
      </c>
      <c r="G169" s="207">
        <f t="shared" si="34"/>
        <v>1552.2075764821095</v>
      </c>
      <c r="H169" s="207">
        <f t="shared" si="35"/>
        <v>1878.273926162005</v>
      </c>
      <c r="I169" s="207">
        <f t="shared" si="36"/>
        <v>1351.2797881729925</v>
      </c>
      <c r="J169" s="207">
        <f t="shared" si="37"/>
        <v>1352.8824143139555</v>
      </c>
      <c r="N169" s="203"/>
      <c r="O169" s="211"/>
    </row>
    <row r="170" spans="1:22" x14ac:dyDescent="0.2">
      <c r="A170" s="210">
        <f t="shared" si="31"/>
        <v>44805</v>
      </c>
      <c r="B170" s="209">
        <v>74122.63</v>
      </c>
      <c r="C170" s="209">
        <v>1055.7</v>
      </c>
      <c r="D170" s="208">
        <v>152.6</v>
      </c>
      <c r="E170" s="207">
        <f t="shared" si="32"/>
        <v>3227.2158892510356</v>
      </c>
      <c r="F170" s="207">
        <f t="shared" si="33"/>
        <v>2602.7339580026487</v>
      </c>
      <c r="G170" s="207">
        <f t="shared" si="34"/>
        <v>1509.6507826102879</v>
      </c>
      <c r="H170" s="207">
        <f t="shared" si="35"/>
        <v>1885.5516459548123</v>
      </c>
      <c r="I170" s="207">
        <f t="shared" si="36"/>
        <v>1346.8667255075027</v>
      </c>
      <c r="J170" s="207">
        <f t="shared" si="37"/>
        <v>1355.3932795675769</v>
      </c>
      <c r="N170" s="203"/>
      <c r="O170" s="211"/>
    </row>
    <row r="171" spans="1:22" x14ac:dyDescent="0.2">
      <c r="A171" s="210">
        <f t="shared" si="31"/>
        <v>44835</v>
      </c>
      <c r="B171" s="209">
        <v>70967.39</v>
      </c>
      <c r="C171" s="209">
        <v>1050.1199999999999</v>
      </c>
      <c r="D171" s="208">
        <v>152.69999999999999</v>
      </c>
      <c r="E171" s="207">
        <f t="shared" si="32"/>
        <v>3089.8402907003574</v>
      </c>
      <c r="F171" s="207">
        <f t="shared" si="33"/>
        <v>2617.9592774256184</v>
      </c>
      <c r="G171" s="207">
        <f t="shared" si="34"/>
        <v>1501.6713837593211</v>
      </c>
      <c r="H171" s="207">
        <f t="shared" si="35"/>
        <v>1892.8575646192778</v>
      </c>
      <c r="I171" s="207">
        <f t="shared" si="36"/>
        <v>1347.7493380406006</v>
      </c>
      <c r="J171" s="207">
        <f t="shared" si="37"/>
        <v>1357.9088048302688</v>
      </c>
      <c r="N171" s="203"/>
      <c r="O171" s="211"/>
    </row>
    <row r="172" spans="1:22" x14ac:dyDescent="0.2">
      <c r="A172" s="210">
        <f t="shared" si="31"/>
        <v>44866</v>
      </c>
      <c r="B172" s="209">
        <v>74921.23</v>
      </c>
      <c r="C172" s="209">
        <v>1039.5899999999999</v>
      </c>
      <c r="D172" s="208">
        <v>153.80000000000001</v>
      </c>
      <c r="E172" s="207">
        <f t="shared" si="32"/>
        <v>3261.9860344705971</v>
      </c>
      <c r="F172" s="207">
        <f t="shared" si="33"/>
        <v>2633.2736610231336</v>
      </c>
      <c r="G172" s="207">
        <f t="shared" si="34"/>
        <v>1486.6134859276583</v>
      </c>
      <c r="H172" s="207">
        <f t="shared" si="35"/>
        <v>1900.1917914171463</v>
      </c>
      <c r="I172" s="207">
        <f t="shared" si="36"/>
        <v>1357.4580759046785</v>
      </c>
      <c r="J172" s="207">
        <f t="shared" si="37"/>
        <v>1360.4289987507168</v>
      </c>
      <c r="N172" s="203"/>
      <c r="O172" s="211"/>
    </row>
    <row r="173" spans="1:22" x14ac:dyDescent="0.2">
      <c r="A173" s="210">
        <f t="shared" si="31"/>
        <v>44896</v>
      </c>
      <c r="B173" s="209">
        <v>79070.81</v>
      </c>
      <c r="C173" s="209">
        <v>1068.8499999999999</v>
      </c>
      <c r="D173" s="208">
        <v>154</v>
      </c>
      <c r="E173" s="207">
        <f t="shared" si="32"/>
        <v>3442.6540775462181</v>
      </c>
      <c r="F173" s="207">
        <f t="shared" si="33"/>
        <v>2648.6776297975439</v>
      </c>
      <c r="G173" s="207">
        <f t="shared" si="34"/>
        <v>1528.45527990244</v>
      </c>
      <c r="H173" s="207">
        <f t="shared" si="35"/>
        <v>1907.5544360335173</v>
      </c>
      <c r="I173" s="207">
        <f t="shared" si="36"/>
        <v>1359.2233009708743</v>
      </c>
      <c r="J173" s="207">
        <f t="shared" si="37"/>
        <v>1362.9538699936581</v>
      </c>
      <c r="N173" s="203"/>
      <c r="O173" s="211"/>
    </row>
    <row r="174" spans="1:22" x14ac:dyDescent="0.2">
      <c r="A174" s="210">
        <f t="shared" si="31"/>
        <v>44927</v>
      </c>
      <c r="B174" s="209">
        <v>75200.12</v>
      </c>
      <c r="C174" s="209">
        <v>1051.2</v>
      </c>
      <c r="D174" s="208">
        <v>153.1</v>
      </c>
      <c r="E174" s="207">
        <f t="shared" si="32"/>
        <v>3274.12859119522</v>
      </c>
      <c r="F174" s="207">
        <f t="shared" si="33"/>
        <v>2664.1717077989269</v>
      </c>
      <c r="G174" s="207">
        <f t="shared" si="34"/>
        <v>1503.2157835369278</v>
      </c>
      <c r="H174" s="207">
        <f t="shared" si="35"/>
        <v>1914.9456085784857</v>
      </c>
      <c r="I174" s="207">
        <f t="shared" si="36"/>
        <v>1351.2797881729925</v>
      </c>
      <c r="J174" s="207">
        <f t="shared" si="37"/>
        <v>1365.4834272399112</v>
      </c>
      <c r="N174" s="203"/>
      <c r="O174" s="211"/>
    </row>
    <row r="175" spans="1:22" x14ac:dyDescent="0.2">
      <c r="A175" s="210">
        <f t="shared" si="31"/>
        <v>44958</v>
      </c>
      <c r="B175" s="209">
        <v>80710.34</v>
      </c>
      <c r="C175" s="209">
        <v>1083.68</v>
      </c>
      <c r="D175" s="208">
        <v>153.9</v>
      </c>
      <c r="E175" s="207">
        <f t="shared" si="32"/>
        <v>3514.0373685452523</v>
      </c>
      <c r="F175" s="207">
        <f t="shared" si="33"/>
        <v>2679.7564221429184</v>
      </c>
      <c r="G175" s="207">
        <f t="shared" si="34"/>
        <v>1549.6621768486473</v>
      </c>
      <c r="H175" s="207">
        <f t="shared" si="35"/>
        <v>1922.3654195887884</v>
      </c>
      <c r="I175" s="207">
        <f t="shared" si="36"/>
        <v>1358.3406884377764</v>
      </c>
      <c r="J175" s="207">
        <f t="shared" si="37"/>
        <v>1368.0176791864053</v>
      </c>
      <c r="N175" s="203"/>
      <c r="O175" s="211"/>
    </row>
    <row r="176" spans="1:22" x14ac:dyDescent="0.2">
      <c r="A176" s="210">
        <f t="shared" si="31"/>
        <v>44986</v>
      </c>
      <c r="B176" s="209">
        <v>78945.78</v>
      </c>
      <c r="C176" s="209">
        <v>1062.08</v>
      </c>
      <c r="D176" s="208">
        <v>154.5</v>
      </c>
      <c r="E176" s="207">
        <f t="shared" si="32"/>
        <v>3437.2104120606155</v>
      </c>
      <c r="F176" s="207">
        <f t="shared" si="33"/>
        <v>2695.4323030286432</v>
      </c>
      <c r="G176" s="207">
        <f t="shared" si="34"/>
        <v>1518.7741812965185</v>
      </c>
      <c r="H176" s="207">
        <f t="shared" si="35"/>
        <v>1929.8139800294573</v>
      </c>
      <c r="I176" s="207">
        <f t="shared" si="36"/>
        <v>1363.6363636363642</v>
      </c>
      <c r="J176" s="207">
        <f t="shared" si="37"/>
        <v>1370.5566345462109</v>
      </c>
      <c r="N176" s="203"/>
      <c r="O176" s="211"/>
    </row>
    <row r="177" spans="1:16" x14ac:dyDescent="0.2">
      <c r="A177" s="210">
        <f t="shared" si="31"/>
        <v>45017</v>
      </c>
      <c r="B177" s="209">
        <v>79355.64</v>
      </c>
      <c r="C177" s="209">
        <v>1085.02</v>
      </c>
      <c r="D177" s="208">
        <v>155.30000000000001</v>
      </c>
      <c r="E177" s="207">
        <f t="shared" si="32"/>
        <v>3455.0552551856968</v>
      </c>
      <c r="F177" s="207">
        <f t="shared" si="33"/>
        <v>2711.1998837567539</v>
      </c>
      <c r="G177" s="207">
        <f t="shared" si="34"/>
        <v>1551.5783765727144</v>
      </c>
      <c r="H177" s="207">
        <f t="shared" si="35"/>
        <v>1937.2914012954784</v>
      </c>
      <c r="I177" s="207">
        <f t="shared" si="36"/>
        <v>1370.6972639011481</v>
      </c>
      <c r="J177" s="207">
        <f t="shared" si="37"/>
        <v>1373.1003020485693</v>
      </c>
      <c r="N177" s="203"/>
      <c r="O177" s="211"/>
    </row>
    <row r="178" spans="1:16" x14ac:dyDescent="0.2">
      <c r="A178" s="210">
        <f t="shared" si="31"/>
        <v>45047</v>
      </c>
      <c r="B178" s="209">
        <v>80823.53</v>
      </c>
      <c r="C178" s="209">
        <v>1095.6500000000001</v>
      </c>
      <c r="D178" s="208">
        <v>156.4</v>
      </c>
      <c r="E178" s="207">
        <f t="shared" si="32"/>
        <v>3518.9655337561235</v>
      </c>
      <c r="F178" s="207">
        <f t="shared" si="33"/>
        <v>2727.059700747574</v>
      </c>
      <c r="G178" s="207">
        <f t="shared" si="34"/>
        <v>1566.7792743837852</v>
      </c>
      <c r="H178" s="207">
        <f t="shared" si="35"/>
        <v>1944.7977952134588</v>
      </c>
      <c r="I178" s="207">
        <f t="shared" si="36"/>
        <v>1380.4060017652257</v>
      </c>
      <c r="J178" s="207">
        <f t="shared" si="37"/>
        <v>1375.6486904389228</v>
      </c>
      <c r="N178" s="203"/>
      <c r="O178" s="211"/>
    </row>
    <row r="179" spans="1:16" x14ac:dyDescent="0.2">
      <c r="A179" s="210">
        <f t="shared" si="31"/>
        <v>45078</v>
      </c>
      <c r="B179" s="209">
        <v>77306.039999999994</v>
      </c>
      <c r="C179" s="209">
        <v>1077.1400000000001</v>
      </c>
      <c r="D179" s="208">
        <v>157</v>
      </c>
      <c r="E179" s="207">
        <f t="shared" si="32"/>
        <v>3365.8179778979238</v>
      </c>
      <c r="F179" s="207">
        <f t="shared" si="33"/>
        <v>2743.0122935593467</v>
      </c>
      <c r="G179" s="207">
        <f t="shared" si="34"/>
        <v>1540.3099781953638</v>
      </c>
      <c r="H179" s="207">
        <f t="shared" si="35"/>
        <v>1952.3332740432984</v>
      </c>
      <c r="I179" s="207">
        <f t="shared" si="36"/>
        <v>1385.7016769638135</v>
      </c>
      <c r="J179" s="207">
        <f t="shared" si="37"/>
        <v>1378.2018084789445</v>
      </c>
      <c r="N179" s="203"/>
      <c r="O179" s="211"/>
    </row>
    <row r="180" spans="1:16" x14ac:dyDescent="0.2">
      <c r="A180" s="210">
        <f t="shared" si="31"/>
        <v>45108</v>
      </c>
      <c r="B180" s="209">
        <v>79717.52</v>
      </c>
      <c r="C180" s="209">
        <v>1077.57</v>
      </c>
      <c r="D180" s="208">
        <v>157.19999999999999</v>
      </c>
      <c r="E180" s="207">
        <f t="shared" si="32"/>
        <v>3470.8111031096319</v>
      </c>
      <c r="F180" s="207">
        <f t="shared" si="33"/>
        <v>2759.0582049065915</v>
      </c>
      <c r="G180" s="207">
        <f t="shared" si="34"/>
        <v>1540.9248781068181</v>
      </c>
      <c r="H180" s="207">
        <f t="shared" si="35"/>
        <v>1959.8979504798683</v>
      </c>
      <c r="I180" s="207">
        <f t="shared" si="36"/>
        <v>1387.4669020300094</v>
      </c>
      <c r="J180" s="207">
        <f t="shared" si="37"/>
        <v>1380.7596649465688</v>
      </c>
      <c r="N180" s="203"/>
      <c r="O180" s="211"/>
    </row>
    <row r="181" spans="1:16" x14ac:dyDescent="0.2">
      <c r="A181" s="210">
        <f t="shared" si="31"/>
        <v>45139</v>
      </c>
      <c r="B181" s="209">
        <v>81166.080000000002</v>
      </c>
      <c r="C181" s="209">
        <v>1065.6500000000001</v>
      </c>
      <c r="D181" s="208">
        <v>158.1</v>
      </c>
      <c r="E181" s="207">
        <f t="shared" si="32"/>
        <v>3533.8797752349124</v>
      </c>
      <c r="F181" s="207">
        <f t="shared" si="33"/>
        <v>2775.1979806785666</v>
      </c>
      <c r="G181" s="207">
        <f t="shared" si="34"/>
        <v>1523.8792805613843</v>
      </c>
      <c r="H181" s="207">
        <f t="shared" si="35"/>
        <v>1967.4919376546975</v>
      </c>
      <c r="I181" s="207">
        <f t="shared" si="36"/>
        <v>1395.4104148278911</v>
      </c>
      <c r="J181" s="207">
        <f t="shared" si="37"/>
        <v>1383.3222686360214</v>
      </c>
      <c r="N181" s="203"/>
      <c r="O181" s="211"/>
    </row>
    <row r="182" spans="1:16" x14ac:dyDescent="0.2">
      <c r="A182" s="210">
        <f t="shared" si="31"/>
        <v>45170</v>
      </c>
      <c r="B182" s="209">
        <v>81421.399999999994</v>
      </c>
      <c r="C182" s="209">
        <v>1063.69</v>
      </c>
      <c r="D182" s="208">
        <v>158.69999999999999</v>
      </c>
      <c r="E182" s="207">
        <f t="shared" si="32"/>
        <v>3544.9961206862749</v>
      </c>
      <c r="F182" s="207">
        <f t="shared" si="33"/>
        <v>2791.4321699578418</v>
      </c>
      <c r="G182" s="207">
        <f t="shared" si="34"/>
        <v>1521.0764809649875</v>
      </c>
      <c r="H182" s="207">
        <f t="shared" si="35"/>
        <v>1975.1153491376633</v>
      </c>
      <c r="I182" s="207">
        <f t="shared" si="36"/>
        <v>1400.7060900264789</v>
      </c>
      <c r="J182" s="207">
        <f t="shared" si="37"/>
        <v>1385.8896283578495</v>
      </c>
      <c r="N182" s="203"/>
      <c r="O182" s="211"/>
    </row>
    <row r="183" spans="1:16" x14ac:dyDescent="0.2">
      <c r="A183" s="210">
        <f t="shared" si="31"/>
        <v>45200</v>
      </c>
      <c r="B183" s="209">
        <v>76289.98</v>
      </c>
      <c r="C183" s="209">
        <v>1035.8599999999999</v>
      </c>
      <c r="D183" s="208">
        <v>158.5</v>
      </c>
      <c r="E183" s="207">
        <f t="shared" si="32"/>
        <v>3321.579869017648</v>
      </c>
      <c r="F183" s="207">
        <f t="shared" si="33"/>
        <v>2807.7613250389768</v>
      </c>
      <c r="G183" s="207">
        <f t="shared" si="34"/>
        <v>1481.2795866957401</v>
      </c>
      <c r="H183" s="207">
        <f t="shared" si="35"/>
        <v>1982.768298938691</v>
      </c>
      <c r="I183" s="207">
        <f t="shared" si="36"/>
        <v>1398.9408649602831</v>
      </c>
      <c r="J183" s="207">
        <f t="shared" si="37"/>
        <v>1388.461752938952</v>
      </c>
      <c r="N183" s="203"/>
      <c r="O183" s="211"/>
    </row>
    <row r="184" spans="1:16" x14ac:dyDescent="0.2">
      <c r="A184" s="210">
        <f t="shared" si="31"/>
        <v>45231</v>
      </c>
      <c r="B184" s="209">
        <v>76062.87</v>
      </c>
      <c r="C184" s="209">
        <v>1039.7</v>
      </c>
      <c r="D184" s="208">
        <v>158.6</v>
      </c>
      <c r="E184" s="207">
        <f t="shared" si="32"/>
        <v>3311.6917552174791</v>
      </c>
      <c r="F184" s="207">
        <f t="shared" si="33"/>
        <v>2824.1860014473118</v>
      </c>
      <c r="G184" s="207">
        <f t="shared" si="34"/>
        <v>1486.7707859050076</v>
      </c>
      <c r="H184" s="207">
        <f t="shared" si="35"/>
        <v>1990.4509015094582</v>
      </c>
      <c r="I184" s="207">
        <f t="shared" si="36"/>
        <v>1399.823477493381</v>
      </c>
      <c r="J184" s="207">
        <f t="shared" si="37"/>
        <v>1391.03865122261</v>
      </c>
      <c r="N184" s="203"/>
      <c r="O184" s="211"/>
    </row>
    <row r="185" spans="1:16" x14ac:dyDescent="0.2">
      <c r="A185" s="210">
        <f t="shared" si="31"/>
        <v>45261</v>
      </c>
      <c r="B185" s="209">
        <v>81740.259999999995</v>
      </c>
      <c r="C185" s="209">
        <v>1084.33</v>
      </c>
      <c r="D185" s="208">
        <v>158.80000000000001</v>
      </c>
      <c r="E185" s="207">
        <f t="shared" si="32"/>
        <v>3558.8789262268579</v>
      </c>
      <c r="F185" s="207">
        <f t="shared" si="33"/>
        <v>2840.706757957867</v>
      </c>
      <c r="G185" s="207">
        <f t="shared" si="34"/>
        <v>1550.5916767147992</v>
      </c>
      <c r="H185" s="207">
        <f t="shared" si="35"/>
        <v>1998.1632717451068</v>
      </c>
      <c r="I185" s="207">
        <f t="shared" si="36"/>
        <v>1401.5887025595771</v>
      </c>
      <c r="J185" s="207">
        <f t="shared" si="37"/>
        <v>1393.6203320685174</v>
      </c>
      <c r="N185" s="203"/>
      <c r="O185" s="211"/>
    </row>
    <row r="186" spans="1:16" x14ac:dyDescent="0.2">
      <c r="A186" s="210">
        <f t="shared" si="31"/>
        <v>45292</v>
      </c>
      <c r="B186" s="209">
        <v>83726.97</v>
      </c>
      <c r="C186" s="209">
        <v>1121.52</v>
      </c>
      <c r="D186" s="208">
        <v>158.30000000000001</v>
      </c>
      <c r="E186" s="207">
        <f t="shared" si="32"/>
        <v>3645.3780436938714</v>
      </c>
      <c r="F186" s="207">
        <f t="shared" si="33"/>
        <v>2857.3241566143506</v>
      </c>
      <c r="G186" s="207">
        <f t="shared" si="34"/>
        <v>1603.7733690566356</v>
      </c>
      <c r="H186" s="207">
        <f t="shared" si="35"/>
        <v>2005.9055249859614</v>
      </c>
      <c r="I186" s="207">
        <f t="shared" si="36"/>
        <v>1397.1756398940872</v>
      </c>
      <c r="J186" s="207">
        <f t="shared" si="37"/>
        <v>1396.2068043528111</v>
      </c>
      <c r="P186" s="204"/>
    </row>
    <row r="187" spans="1:16" x14ac:dyDescent="0.2">
      <c r="A187" s="210">
        <f t="shared" si="31"/>
        <v>45323</v>
      </c>
      <c r="B187" s="209">
        <v>84891.25</v>
      </c>
      <c r="C187" s="209">
        <v>1106.19</v>
      </c>
      <c r="D187" s="208">
        <v>158.30000000000001</v>
      </c>
      <c r="E187" s="207">
        <f t="shared" si="32"/>
        <v>3696.0694845606781</v>
      </c>
      <c r="F187" s="207">
        <f t="shared" si="33"/>
        <v>2874.0387627482814</v>
      </c>
      <c r="G187" s="207">
        <f t="shared" si="34"/>
        <v>1581.8514722133889</v>
      </c>
      <c r="H187" s="207">
        <f t="shared" si="35"/>
        <v>2013.6777770192534</v>
      </c>
      <c r="I187" s="207">
        <f t="shared" si="36"/>
        <v>1397.1756398940872</v>
      </c>
      <c r="J187" s="207">
        <f t="shared" si="37"/>
        <v>1398.7980769681012</v>
      </c>
      <c r="P187" s="204"/>
    </row>
    <row r="188" spans="1:16" x14ac:dyDescent="0.2">
      <c r="F188" s="207"/>
      <c r="H188" s="207"/>
      <c r="J188" s="207"/>
      <c r="P188" s="204"/>
    </row>
    <row r="189" spans="1:16" x14ac:dyDescent="0.2">
      <c r="B189" s="206" t="s">
        <v>151</v>
      </c>
      <c r="P189" s="204"/>
    </row>
    <row r="190" spans="1:16" x14ac:dyDescent="0.2">
      <c r="B190" s="201" t="s">
        <v>150</v>
      </c>
    </row>
    <row r="191" spans="1:16" x14ac:dyDescent="0.2">
      <c r="B191" s="205" t="s">
        <v>149</v>
      </c>
    </row>
    <row r="193" spans="3:3" x14ac:dyDescent="0.2">
      <c r="C193" s="204"/>
    </row>
    <row r="196" spans="3:3" x14ac:dyDescent="0.2">
      <c r="C196" s="204"/>
    </row>
    <row r="200" spans="3:3" x14ac:dyDescent="0.2">
      <c r="C200" s="203"/>
    </row>
    <row r="202" spans="3:3" x14ac:dyDescent="0.2">
      <c r="C202" s="20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2060"/>
  </sheetPr>
  <dimension ref="B3:E31"/>
  <sheetViews>
    <sheetView zoomScaleNormal="100" workbookViewId="0">
      <selection activeCell="A2" sqref="A2"/>
    </sheetView>
  </sheetViews>
  <sheetFormatPr baseColWidth="10" defaultColWidth="8.83203125" defaultRowHeight="13" x14ac:dyDescent="0.15"/>
  <cols>
    <col min="1" max="1" width="4.5" customWidth="1"/>
    <col min="2" max="2" width="53" customWidth="1"/>
  </cols>
  <sheetData>
    <row r="3" spans="2:5" ht="61.5" customHeight="1" x14ac:dyDescent="0.15">
      <c r="B3" s="34" t="s">
        <v>0</v>
      </c>
    </row>
    <row r="4" spans="2:5" ht="61.5" customHeight="1" x14ac:dyDescent="0.15">
      <c r="B4" s="34"/>
    </row>
    <row r="7" spans="2:5" ht="135" customHeight="1" x14ac:dyDescent="0.15">
      <c r="B7" s="278" t="s">
        <v>162</v>
      </c>
      <c r="C7" s="278"/>
      <c r="D7" s="278"/>
      <c r="E7" s="278"/>
    </row>
    <row r="8" spans="2:5" ht="16" x14ac:dyDescent="0.15">
      <c r="B8" s="71"/>
      <c r="C8" s="197"/>
      <c r="D8" s="197"/>
      <c r="E8" s="198"/>
    </row>
    <row r="9" spans="2:5" ht="16" x14ac:dyDescent="0.15">
      <c r="B9" s="71"/>
      <c r="C9" s="197"/>
      <c r="D9" s="197"/>
      <c r="E9" s="198"/>
    </row>
    <row r="10" spans="2:5" ht="16" x14ac:dyDescent="0.15">
      <c r="B10" s="71"/>
      <c r="C10" s="197"/>
      <c r="D10" s="197"/>
      <c r="E10" s="198"/>
    </row>
    <row r="11" spans="2:5" ht="16" x14ac:dyDescent="0.15">
      <c r="B11" s="71"/>
      <c r="C11" s="197"/>
      <c r="D11" s="197"/>
      <c r="E11" s="198"/>
    </row>
    <row r="12" spans="2:5" ht="23" x14ac:dyDescent="0.15">
      <c r="B12" s="72"/>
      <c r="C12" s="197"/>
      <c r="D12" s="197"/>
      <c r="E12" s="198"/>
    </row>
    <row r="13" spans="2:5" ht="23.25" customHeight="1" x14ac:dyDescent="0.15">
      <c r="B13" s="279" t="s">
        <v>163</v>
      </c>
      <c r="C13" s="279"/>
      <c r="D13" s="279"/>
      <c r="E13" s="279"/>
    </row>
    <row r="14" spans="2:5" ht="25.5" customHeight="1" x14ac:dyDescent="0.15">
      <c r="B14" s="279" t="s">
        <v>1</v>
      </c>
      <c r="C14" s="279"/>
      <c r="D14" s="279"/>
      <c r="E14" s="279"/>
    </row>
    <row r="15" spans="2:5" x14ac:dyDescent="0.15">
      <c r="B15" s="199"/>
      <c r="C15" s="197"/>
      <c r="D15" s="197"/>
      <c r="E15" s="198"/>
    </row>
    <row r="16" spans="2:5" x14ac:dyDescent="0.15">
      <c r="B16" s="199"/>
      <c r="C16" s="197"/>
      <c r="D16" s="197"/>
      <c r="E16" s="198"/>
    </row>
    <row r="17" spans="2:5" x14ac:dyDescent="0.15">
      <c r="B17" s="199"/>
      <c r="C17" s="197"/>
      <c r="D17" s="197"/>
      <c r="E17" s="198"/>
    </row>
    <row r="18" spans="2:5" x14ac:dyDescent="0.15">
      <c r="B18" s="199"/>
      <c r="C18" s="197"/>
      <c r="D18" s="197"/>
      <c r="E18" s="198"/>
    </row>
    <row r="19" spans="2:5" x14ac:dyDescent="0.15">
      <c r="B19" s="199"/>
      <c r="C19" s="197"/>
      <c r="D19" s="197"/>
      <c r="E19" s="198"/>
    </row>
    <row r="20" spans="2:5" x14ac:dyDescent="0.15">
      <c r="B20" s="199"/>
      <c r="C20" s="197"/>
      <c r="D20" s="197"/>
      <c r="E20" s="198"/>
    </row>
    <row r="21" spans="2:5" ht="18" x14ac:dyDescent="0.15">
      <c r="B21" s="73"/>
      <c r="C21" s="197"/>
      <c r="D21" s="197"/>
      <c r="E21" s="198"/>
    </row>
    <row r="22" spans="2:5" ht="20" x14ac:dyDescent="0.15">
      <c r="B22" s="280"/>
      <c r="C22" s="280"/>
      <c r="D22" s="280"/>
      <c r="E22" s="280"/>
    </row>
    <row r="23" spans="2:5" ht="20" x14ac:dyDescent="0.15">
      <c r="B23" s="280"/>
      <c r="C23" s="280"/>
      <c r="D23" s="280"/>
      <c r="E23" s="280"/>
    </row>
    <row r="24" spans="2:5" ht="20" x14ac:dyDescent="0.15">
      <c r="B24" s="280"/>
      <c r="C24" s="280"/>
      <c r="D24" s="280"/>
      <c r="E24" s="280"/>
    </row>
    <row r="25" spans="2:5" ht="20" x14ac:dyDescent="0.15">
      <c r="B25" s="280"/>
      <c r="C25" s="280"/>
      <c r="D25" s="280"/>
      <c r="E25" s="280"/>
    </row>
    <row r="26" spans="2:5" ht="20" x14ac:dyDescent="0.15">
      <c r="B26" s="280"/>
      <c r="C26" s="280"/>
      <c r="D26" s="280"/>
      <c r="E26" s="280"/>
    </row>
    <row r="27" spans="2:5" x14ac:dyDescent="0.15">
      <c r="B27" s="74"/>
      <c r="C27" s="197"/>
      <c r="D27" s="197"/>
      <c r="E27" s="198"/>
    </row>
    <row r="28" spans="2:5" x14ac:dyDescent="0.15">
      <c r="B28" s="74"/>
      <c r="C28" s="197"/>
      <c r="D28" s="197"/>
      <c r="E28" s="198"/>
    </row>
    <row r="29" spans="2:5" ht="16" x14ac:dyDescent="0.15">
      <c r="B29" s="75"/>
      <c r="C29" s="197"/>
      <c r="D29" s="197"/>
      <c r="E29" s="198"/>
    </row>
    <row r="30" spans="2:5" x14ac:dyDescent="0.15">
      <c r="B30" s="277" t="s">
        <v>199</v>
      </c>
      <c r="C30" s="277"/>
      <c r="D30" s="277"/>
      <c r="E30" s="277"/>
    </row>
    <row r="31" spans="2:5" x14ac:dyDescent="0.15">
      <c r="B31" s="277" t="s">
        <v>200</v>
      </c>
      <c r="C31" s="277"/>
      <c r="D31" s="277"/>
      <c r="E31" s="277"/>
    </row>
  </sheetData>
  <sheetProtection algorithmName="SHA-512" hashValue="g8KmQvrpQA/rm036h/Ff6Y2tKNXebszvWhxZ/Vn3PNv2bzlkpsAx6dzNDpHiHYS2drfdQtJq/c7BS6UbXNROeA==" saltValue="k60pxY/tPf4QyXvmwDVFiA==" spinCount="100000" sheet="1" objects="1" scenarios="1"/>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002060"/>
    <pageSetUpPr fitToPage="1"/>
  </sheetPr>
  <dimension ref="B1:AB45"/>
  <sheetViews>
    <sheetView showGridLines="0" zoomScale="115" zoomScaleNormal="115" workbookViewId="0"/>
  </sheetViews>
  <sheetFormatPr baseColWidth="10" defaultColWidth="11.5" defaultRowHeight="13" x14ac:dyDescent="0.15"/>
  <cols>
    <col min="1" max="1" width="1.6640625" customWidth="1"/>
    <col min="2" max="2" width="35.33203125" customWidth="1"/>
    <col min="3" max="3" width="10.83203125" style="2" customWidth="1"/>
    <col min="4" max="4" width="14" customWidth="1"/>
    <col min="5" max="5" width="11.1640625" customWidth="1"/>
    <col min="6" max="7" width="10.5" customWidth="1"/>
    <col min="8" max="8" width="11.5" customWidth="1"/>
    <col min="9" max="9" width="14.6640625" customWidth="1"/>
    <col min="10" max="10" width="17.5" customWidth="1"/>
    <col min="11" max="11" width="1.6640625" customWidth="1"/>
    <col min="12" max="12" width="11.5" customWidth="1"/>
    <col min="13" max="13" width="1.6640625" customWidth="1"/>
    <col min="14" max="14" width="11.5" customWidth="1"/>
    <col min="15" max="15" width="1.6640625" customWidth="1"/>
  </cols>
  <sheetData>
    <row r="1" spans="2:28" ht="18" x14ac:dyDescent="0.15">
      <c r="B1" s="282" t="s">
        <v>162</v>
      </c>
      <c r="C1" s="282"/>
      <c r="D1" s="282"/>
      <c r="E1" s="282"/>
      <c r="F1" s="282"/>
      <c r="G1" s="282"/>
      <c r="H1" s="282"/>
      <c r="I1" s="282"/>
      <c r="J1" s="282"/>
    </row>
    <row r="2" spans="2:28" ht="16" x14ac:dyDescent="0.2">
      <c r="B2" s="14"/>
      <c r="C2" s="14"/>
      <c r="D2" s="14"/>
      <c r="E2" s="14"/>
      <c r="F2" s="14"/>
      <c r="G2" s="14"/>
      <c r="H2" s="14"/>
      <c r="I2" s="14"/>
      <c r="J2" s="14"/>
    </row>
    <row r="3" spans="2:28" ht="39.5" customHeight="1" x14ac:dyDescent="0.15">
      <c r="B3" s="32"/>
      <c r="C3" s="300" t="s">
        <v>16</v>
      </c>
      <c r="D3" s="301"/>
      <c r="E3" s="301"/>
      <c r="F3" s="301"/>
      <c r="G3" s="302"/>
      <c r="H3" s="298" t="s">
        <v>17</v>
      </c>
      <c r="I3" s="298" t="s">
        <v>18</v>
      </c>
      <c r="J3" s="298" t="s">
        <v>19</v>
      </c>
      <c r="K3" s="11"/>
      <c r="L3" s="11"/>
      <c r="N3" s="198"/>
    </row>
    <row r="4" spans="2:28" ht="18.75" customHeight="1" x14ac:dyDescent="0.15">
      <c r="B4" s="32"/>
      <c r="C4" s="226" t="s">
        <v>20</v>
      </c>
      <c r="D4" s="226" t="s">
        <v>21</v>
      </c>
      <c r="E4" s="226" t="s">
        <v>22</v>
      </c>
      <c r="F4" s="226" t="s">
        <v>23</v>
      </c>
      <c r="G4" s="76"/>
      <c r="H4" s="299"/>
      <c r="I4" s="299"/>
      <c r="J4" s="299"/>
      <c r="M4" s="198"/>
      <c r="N4" s="198"/>
    </row>
    <row r="5" spans="2:28" ht="18" customHeight="1" x14ac:dyDescent="0.15">
      <c r="B5" s="61" t="s">
        <v>24</v>
      </c>
      <c r="C5" s="240">
        <f>Inflation!F8</f>
        <v>0.02</v>
      </c>
      <c r="D5" s="240">
        <f>Inflation!F7</f>
        <v>2.18E-2</v>
      </c>
      <c r="E5" s="240">
        <f>Inflation!F5</f>
        <v>0.02</v>
      </c>
      <c r="F5" s="240">
        <f>Inflation!F6</f>
        <v>2.1000000000000001E-2</v>
      </c>
      <c r="G5" s="135"/>
      <c r="H5" s="62">
        <f>AVERAGE(C5:F5)</f>
        <v>2.0700000000000003E-2</v>
      </c>
      <c r="I5" s="62">
        <v>0</v>
      </c>
      <c r="J5" s="63">
        <f>ROUND((H5+I5)*10,2)/10</f>
        <v>2.0999999999999998E-2</v>
      </c>
    </row>
    <row r="6" spans="2:28" ht="13.25" customHeight="1" x14ac:dyDescent="0.15">
      <c r="B6" s="32"/>
      <c r="C6" s="64"/>
      <c r="D6" s="65"/>
      <c r="E6" s="65"/>
      <c r="F6" s="65"/>
      <c r="G6" s="65"/>
      <c r="H6" s="65"/>
      <c r="I6" s="65"/>
      <c r="J6" s="66"/>
    </row>
    <row r="7" spans="2:28" ht="39.5" customHeight="1" x14ac:dyDescent="0.15">
      <c r="B7" s="32"/>
      <c r="C7" s="300" t="s">
        <v>16</v>
      </c>
      <c r="D7" s="301"/>
      <c r="E7" s="301"/>
      <c r="F7" s="301"/>
      <c r="G7" s="302"/>
      <c r="H7" s="298" t="s">
        <v>17</v>
      </c>
      <c r="I7" s="298" t="s">
        <v>25</v>
      </c>
      <c r="J7" s="298" t="s">
        <v>26</v>
      </c>
    </row>
    <row r="8" spans="2:28" ht="18" customHeight="1" x14ac:dyDescent="0.15">
      <c r="B8" s="32"/>
      <c r="C8" s="226" t="s">
        <v>27</v>
      </c>
      <c r="D8" s="226" t="s">
        <v>21</v>
      </c>
      <c r="E8" s="226" t="s">
        <v>22</v>
      </c>
      <c r="F8" s="226" t="s">
        <v>23</v>
      </c>
      <c r="G8" s="226" t="s">
        <v>182</v>
      </c>
      <c r="H8" s="299"/>
      <c r="I8" s="299"/>
      <c r="J8" s="299"/>
    </row>
    <row r="9" spans="2:28" ht="18" customHeight="1" x14ac:dyDescent="0.15">
      <c r="B9" s="67" t="s">
        <v>28</v>
      </c>
      <c r="C9" s="267"/>
      <c r="D9" s="240">
        <f>'Court terme'!F7</f>
        <v>2.8400000000000002E-2</v>
      </c>
      <c r="E9" s="240">
        <f>'Court terme'!F5</f>
        <v>2.3E-2</v>
      </c>
      <c r="F9" s="240">
        <f>'Court terme'!F6</f>
        <v>2.0400000000000001E-2</v>
      </c>
      <c r="G9" s="240"/>
      <c r="H9" s="68">
        <f>AVERAGE(D9:F9)</f>
        <v>2.3933333333333334E-2</v>
      </c>
      <c r="I9" s="69">
        <v>0</v>
      </c>
      <c r="J9" s="70">
        <f>ROUND((H9+I9)*10,2)/10</f>
        <v>2.4E-2</v>
      </c>
      <c r="W9" s="1"/>
      <c r="X9" s="1"/>
      <c r="Y9" s="1"/>
      <c r="Z9" s="1"/>
      <c r="AA9" s="1"/>
      <c r="AB9" s="1"/>
    </row>
    <row r="10" spans="2:28" ht="18" customHeight="1" x14ac:dyDescent="0.15">
      <c r="B10" s="67" t="s">
        <v>29</v>
      </c>
      <c r="C10" s="267"/>
      <c r="D10" s="241">
        <f>'Revenu fixe'!F7</f>
        <v>3.7900000000000003E-2</v>
      </c>
      <c r="E10" s="241">
        <f>'Revenu fixe'!F5</f>
        <v>2.5500000000000002E-2</v>
      </c>
      <c r="F10" s="241">
        <f>'Revenu fixe'!F6</f>
        <v>3.5400000000000001E-2</v>
      </c>
      <c r="G10" s="241">
        <f>'Revenu fixe'!F8</f>
        <v>3.5299999999999998E-2</v>
      </c>
      <c r="H10" s="68">
        <f>(D10+E10+F10+2*G10)/5</f>
        <v>3.388E-2</v>
      </c>
      <c r="I10" s="68">
        <v>0</v>
      </c>
      <c r="J10" s="70">
        <f>ROUND((H10+I10)*10,2)/10</f>
        <v>3.4000000000000002E-2</v>
      </c>
      <c r="W10" s="1"/>
      <c r="X10" s="1"/>
      <c r="Y10" s="1"/>
      <c r="Z10" s="1"/>
      <c r="AA10" s="1"/>
      <c r="AB10" s="1"/>
    </row>
    <row r="11" spans="2:28" ht="18" customHeight="1" x14ac:dyDescent="0.15">
      <c r="B11" s="67" t="s">
        <v>30</v>
      </c>
      <c r="C11" s="240">
        <f>'Actions canadiennes'!F8</f>
        <v>7.3880237819174299E-2</v>
      </c>
      <c r="D11" s="240">
        <f>'Actions canadiennes'!F7</f>
        <v>7.2099999999999997E-2</v>
      </c>
      <c r="E11" s="240">
        <f>'Actions canadiennes'!F5</f>
        <v>6.7000000000000004E-2</v>
      </c>
      <c r="F11" s="240">
        <f>'Actions canadiennes'!F6</f>
        <v>6.1199999999999991E-2</v>
      </c>
      <c r="G11" s="240">
        <f>'Actions canadiennes'!F9</f>
        <v>7.2049999999999947E-2</v>
      </c>
      <c r="H11" s="68">
        <f>AVERAGE(C11:G11)</f>
        <v>6.9246047563834845E-2</v>
      </c>
      <c r="I11" s="68">
        <v>-5.0000000000000001E-3</v>
      </c>
      <c r="J11" s="70">
        <f>ROUND((H11+I11)*10,2)/10</f>
        <v>6.4000000000000001E-2</v>
      </c>
      <c r="W11" s="1"/>
      <c r="X11" s="1"/>
      <c r="Y11" s="1"/>
      <c r="Z11" s="1"/>
      <c r="AA11" s="1"/>
      <c r="AB11" s="1"/>
    </row>
    <row r="12" spans="2:28" ht="18" customHeight="1" x14ac:dyDescent="0.15">
      <c r="B12" s="79" t="s">
        <v>31</v>
      </c>
      <c r="C12" s="240">
        <f>'Actions étrangères (développés)'!F8</f>
        <v>8.7887270308291576E-2</v>
      </c>
      <c r="D12" s="240">
        <f>'Actions étrangères (développés)'!F7</f>
        <v>6.9949999999999998E-2</v>
      </c>
      <c r="E12" s="240">
        <f>'Actions étrangères (développés)'!F5</f>
        <v>6.7000000000000004E-2</v>
      </c>
      <c r="F12" s="240">
        <f>'Actions étrangères (développés)'!F6</f>
        <v>6.1199999999999991E-2</v>
      </c>
      <c r="G12" s="240">
        <f>'Actions étrangères (développés)'!F9</f>
        <v>6.3371499999999914E-2</v>
      </c>
      <c r="H12" s="68">
        <f t="shared" ref="H12:H13" si="0">AVERAGE(C12:G12)</f>
        <v>6.9881754061658294E-2</v>
      </c>
      <c r="I12" s="68">
        <v>-5.0000000000000001E-3</v>
      </c>
      <c r="J12" s="70">
        <f>ROUND((H12+I12)*10,2)/10</f>
        <v>6.5000000000000002E-2</v>
      </c>
      <c r="W12" s="1"/>
      <c r="X12" s="1"/>
      <c r="Y12" s="1"/>
      <c r="Z12" s="1"/>
      <c r="AA12" s="1"/>
      <c r="AB12" s="1"/>
    </row>
    <row r="13" spans="2:28" ht="18" customHeight="1" x14ac:dyDescent="0.15">
      <c r="B13" s="67" t="s">
        <v>32</v>
      </c>
      <c r="C13" s="240">
        <f>'Actions étrangères (émergents)'!F8</f>
        <v>9.2830562750822132E-2</v>
      </c>
      <c r="D13" s="240">
        <f>'Actions étrangères (émergents)'!F7</f>
        <v>8.4500000000000006E-2</v>
      </c>
      <c r="E13" s="240">
        <f>'Actions étrangères (émergents)'!F5</f>
        <v>7.5999999999999998E-2</v>
      </c>
      <c r="F13" s="240">
        <f>'Actions étrangères (émergents)'!F6</f>
        <v>7.0199999999999985E-2</v>
      </c>
      <c r="G13" s="240">
        <f>'Actions étrangères (émergents)'!F9</f>
        <v>0.11697399999999991</v>
      </c>
      <c r="H13" s="68">
        <f t="shared" si="0"/>
        <v>8.8100912550164417E-2</v>
      </c>
      <c r="I13" s="68">
        <v>-5.0000000000000001E-3</v>
      </c>
      <c r="J13" s="70">
        <f>ROUND((H13+I13)*10,2)/10</f>
        <v>8.299999999999999E-2</v>
      </c>
      <c r="W13" s="1"/>
      <c r="X13" s="1"/>
      <c r="Y13" s="1"/>
      <c r="Z13" s="1"/>
      <c r="AA13" s="1"/>
      <c r="AB13" s="1"/>
    </row>
    <row r="14" spans="2:28" ht="16.5" customHeight="1" x14ac:dyDescent="0.15">
      <c r="B14" s="291" t="s">
        <v>33</v>
      </c>
      <c r="C14" s="292"/>
      <c r="D14" s="292"/>
      <c r="E14" s="292"/>
      <c r="F14" s="292"/>
      <c r="G14" s="292"/>
      <c r="H14" s="292"/>
      <c r="I14" s="293"/>
      <c r="J14" s="70">
        <f>J9+2%</f>
        <v>4.3999999999999997E-2</v>
      </c>
      <c r="W14" s="1"/>
      <c r="X14" s="1"/>
      <c r="Y14" s="1"/>
      <c r="Z14" s="1"/>
      <c r="AA14" s="1"/>
      <c r="AB14" s="1"/>
    </row>
    <row r="15" spans="2:28" hidden="1" x14ac:dyDescent="0.15">
      <c r="J15" s="1">
        <v>7.4999999999999997E-3</v>
      </c>
    </row>
    <row r="16" spans="2:28" x14ac:dyDescent="0.15">
      <c r="J16" s="1"/>
    </row>
    <row r="17" spans="2:16" s="42" customFormat="1" ht="15" customHeight="1" x14ac:dyDescent="0.15">
      <c r="B17" s="294" t="s">
        <v>34</v>
      </c>
      <c r="C17" s="294"/>
      <c r="D17" s="294"/>
      <c r="E17" s="294"/>
      <c r="F17" s="294"/>
      <c r="G17" s="294"/>
      <c r="H17" s="294"/>
      <c r="I17" s="294"/>
      <c r="J17" s="294"/>
    </row>
    <row r="18" spans="2:16" ht="30" customHeight="1" x14ac:dyDescent="0.15">
      <c r="B18" s="290" t="s">
        <v>35</v>
      </c>
      <c r="C18" s="290"/>
      <c r="D18" s="290"/>
      <c r="E18" s="290"/>
      <c r="F18" s="290"/>
      <c r="G18" s="290"/>
      <c r="H18" s="290"/>
      <c r="I18" s="290"/>
      <c r="J18" s="290"/>
    </row>
    <row r="19" spans="2:16" ht="15" customHeight="1" x14ac:dyDescent="0.15">
      <c r="B19" s="289" t="s">
        <v>36</v>
      </c>
      <c r="C19" s="290"/>
      <c r="D19" s="290"/>
      <c r="E19" s="290"/>
      <c r="F19" s="290"/>
      <c r="G19" s="290"/>
      <c r="H19" s="290"/>
      <c r="I19" s="290"/>
      <c r="J19" s="290"/>
    </row>
    <row r="20" spans="2:16" ht="30" customHeight="1" x14ac:dyDescent="0.15">
      <c r="B20" s="198"/>
    </row>
    <row r="21" spans="2:16" ht="14" x14ac:dyDescent="0.15">
      <c r="B21" s="295" t="s">
        <v>37</v>
      </c>
      <c r="C21" s="296"/>
      <c r="D21" s="296"/>
      <c r="E21" s="296"/>
      <c r="F21" s="296"/>
      <c r="G21" s="296"/>
      <c r="H21" s="296"/>
      <c r="I21" s="296"/>
      <c r="J21" s="296"/>
      <c r="K21" s="296"/>
      <c r="L21" s="296"/>
      <c r="M21" s="296"/>
      <c r="N21" s="296"/>
      <c r="O21" s="296"/>
      <c r="P21" s="297"/>
    </row>
    <row r="22" spans="2:16" ht="14" x14ac:dyDescent="0.15">
      <c r="B22" s="168" t="s">
        <v>38</v>
      </c>
      <c r="C22" s="169"/>
      <c r="D22" s="170"/>
      <c r="E22" s="171">
        <f>+J11-J10</f>
        <v>0.03</v>
      </c>
      <c r="F22" s="170" t="s">
        <v>173</v>
      </c>
      <c r="G22" s="170"/>
      <c r="H22" s="170"/>
      <c r="I22" s="170"/>
      <c r="J22" s="172"/>
      <c r="K22" s="172"/>
      <c r="L22" s="172"/>
      <c r="M22" s="172"/>
      <c r="N22" s="172"/>
      <c r="O22" s="170"/>
      <c r="P22" s="173"/>
    </row>
    <row r="23" spans="2:16" ht="14" x14ac:dyDescent="0.15">
      <c r="B23" s="183" t="s">
        <v>39</v>
      </c>
      <c r="C23" s="184"/>
      <c r="D23" s="184"/>
      <c r="E23" s="175">
        <f>+J12-J10</f>
        <v>3.1E-2</v>
      </c>
      <c r="F23" s="174" t="s">
        <v>174</v>
      </c>
      <c r="G23" s="174"/>
      <c r="H23" s="174"/>
      <c r="I23" s="174"/>
      <c r="J23" s="176"/>
      <c r="K23" s="176"/>
      <c r="L23" s="176"/>
      <c r="M23" s="176"/>
      <c r="N23" s="176"/>
      <c r="O23" s="176"/>
      <c r="P23" s="178"/>
    </row>
    <row r="24" spans="2:16" ht="14" x14ac:dyDescent="0.15">
      <c r="B24" s="168" t="s">
        <v>40</v>
      </c>
      <c r="C24" s="177"/>
      <c r="D24" s="170"/>
      <c r="E24" s="171">
        <f>+J13-J10</f>
        <v>4.8999999999999988E-2</v>
      </c>
      <c r="F24" s="170" t="s">
        <v>175</v>
      </c>
      <c r="G24" s="170"/>
      <c r="H24" s="170"/>
      <c r="I24" s="170"/>
      <c r="J24" s="172"/>
      <c r="K24" s="172"/>
      <c r="L24" s="172"/>
      <c r="M24" s="172"/>
      <c r="N24" s="172"/>
      <c r="O24" s="176"/>
      <c r="P24" s="178"/>
    </row>
    <row r="26" spans="2:16" x14ac:dyDescent="0.15">
      <c r="B26" s="198"/>
    </row>
    <row r="28" spans="2:16" x14ac:dyDescent="0.15">
      <c r="D28" s="2"/>
    </row>
    <row r="30" spans="2:16" x14ac:dyDescent="0.15">
      <c r="C30" s="3"/>
      <c r="D30" s="3"/>
    </row>
    <row r="31" spans="2:16" x14ac:dyDescent="0.15">
      <c r="C31" s="3"/>
      <c r="D31" s="3"/>
    </row>
    <row r="32" spans="2:16" x14ac:dyDescent="0.15">
      <c r="C32" s="3"/>
      <c r="D32" s="3"/>
    </row>
    <row r="33" spans="2:10" x14ac:dyDescent="0.15">
      <c r="C33" s="3"/>
      <c r="D33" s="3"/>
    </row>
    <row r="45" spans="2:10" x14ac:dyDescent="0.15">
      <c r="B45" s="288"/>
      <c r="C45" s="288"/>
      <c r="D45" s="288"/>
      <c r="E45" s="288"/>
      <c r="F45" s="288"/>
      <c r="G45" s="288"/>
      <c r="H45" s="288"/>
      <c r="I45" s="288"/>
      <c r="J45" s="288"/>
    </row>
  </sheetData>
  <sheetProtection algorithmName="SHA-512" hashValue="cHcbu/oj9Zppy8aM4GwdceVvPtJZouejcdFUf93mSou/lZvgszygzhFf0dpz/kZN+ZszT4lZJN6tahynLvEZAQ==" saltValue="im3G1n8GxZ5ixtCRLl6MCA==" spinCount="100000" sheet="1" objects="1" scenarios="1"/>
  <mergeCells count="15">
    <mergeCell ref="B1:J1"/>
    <mergeCell ref="H3:H4"/>
    <mergeCell ref="I3:I4"/>
    <mergeCell ref="H7:H8"/>
    <mergeCell ref="I7:I8"/>
    <mergeCell ref="J7:J8"/>
    <mergeCell ref="J3:J4"/>
    <mergeCell ref="C3:G3"/>
    <mergeCell ref="C7:G7"/>
    <mergeCell ref="B45:J45"/>
    <mergeCell ref="B19:J19"/>
    <mergeCell ref="B18:J18"/>
    <mergeCell ref="B14:I14"/>
    <mergeCell ref="B17:J17"/>
    <mergeCell ref="B21:P21"/>
  </mergeCells>
  <phoneticPr fontId="0" type="noConversion"/>
  <hyperlinks>
    <hyperlink ref="C5" location="Inflation!E8" display="Inflation!E8" xr:uid="{00000000-0004-0000-0300-000000000000}"/>
    <hyperlink ref="D5" location="Inflation!E7" display="Inflation!E7" xr:uid="{00000000-0004-0000-0300-000001000000}"/>
    <hyperlink ref="E5" location="Inflation!E5" display="Inflation!E5" xr:uid="{00000000-0004-0000-0300-000002000000}"/>
    <hyperlink ref="F5" location="Inflation!E6" display="Inflation!E6" xr:uid="{00000000-0004-0000-0300-000003000000}"/>
    <hyperlink ref="D9:F9" location="'Short Term'!A1" display="'Short Term'!A1" xr:uid="{00000000-0004-0000-0300-000005000000}"/>
    <hyperlink ref="C11:F11" location="'Canadian Equities'!A1" display="'Canadian Equities'!A1" xr:uid="{00000000-0004-0000-0300-000007000000}"/>
    <hyperlink ref="C12:F12" location="'Foreign Equities (Developed)'!A1" display="'Foreign Equities (Developed)'!A1" xr:uid="{00000000-0004-0000-0300-000008000000}"/>
    <hyperlink ref="C13:F13" location="'Foreign Equities (Emerging)'!A1" display="'Foreign Equities (Emerging)'!A1" xr:uid="{00000000-0004-0000-0300-000009000000}"/>
    <hyperlink ref="D9" location="'Court terme'!F7" display="'Court terme'!F7" xr:uid="{00000000-0004-0000-0300-00000A000000}"/>
    <hyperlink ref="D10" location="'Revenu fixe'!F7" display="'Revenu fixe'!F7" xr:uid="{00000000-0004-0000-0300-00000B000000}"/>
    <hyperlink ref="D11" location="'Actions canadiennes'!F7" display="'Actions canadiennes'!F7" xr:uid="{00000000-0004-0000-0300-00000C000000}"/>
    <hyperlink ref="D12" location="'Actions étrangères (développés)'!F7" display="'Actions étrangères (développés)'!F7" xr:uid="{00000000-0004-0000-0300-00000D000000}"/>
    <hyperlink ref="D13" location="'Actions étrangères (émergents)'!F7" display="'Actions étrangères (émergents)'!F7" xr:uid="{00000000-0004-0000-0300-00000E000000}"/>
    <hyperlink ref="E9" location="'Court terme'!F5" display="'Court terme'!F5" xr:uid="{00000000-0004-0000-0300-00000F000000}"/>
    <hyperlink ref="E10" location="'Revenu fixe'!F5" display="'Revenu fixe'!F5" xr:uid="{00000000-0004-0000-0300-000010000000}"/>
    <hyperlink ref="E11" location="'Actions canadiennes'!F5" display="'Actions canadiennes'!F5" xr:uid="{00000000-0004-0000-0300-000011000000}"/>
    <hyperlink ref="E12" location="'Actions étrangères (développés)'!F5" display="'Actions étrangères (développés)'!F5" xr:uid="{00000000-0004-0000-0300-000012000000}"/>
    <hyperlink ref="E13" location="'Actions étrangères (émergents)'!F5" display="'Actions étrangères (émergents)'!F5" xr:uid="{00000000-0004-0000-0300-000013000000}"/>
    <hyperlink ref="F9" location="'Court terme'!F6" display="'Court terme'!F6" xr:uid="{00000000-0004-0000-0300-000014000000}"/>
    <hyperlink ref="F10" location="'Revenu fixe'!F6" display="'Revenu fixe'!F6" xr:uid="{00000000-0004-0000-0300-000015000000}"/>
    <hyperlink ref="F11" location="'Actions canadiennes'!F6" display="'Actions canadiennes'!F6" xr:uid="{00000000-0004-0000-0300-000016000000}"/>
    <hyperlink ref="F12" location="'Actions étrangères (développés)'!F6" display="'Actions étrangères (développés)'!F6" xr:uid="{00000000-0004-0000-0300-000017000000}"/>
    <hyperlink ref="F13" location="'Actions étrangères (émergents)'!F6" display="'Actions étrangères (émergents)'!F6" xr:uid="{00000000-0004-0000-0300-000018000000}"/>
    <hyperlink ref="C13" location="'Actions étrangères (émergents)'!F8" display="'Actions étrangères (émergents)'!F8" xr:uid="{00000000-0004-0000-0300-000019000000}"/>
    <hyperlink ref="C12" location="'Actions étrangères (développés)'!F8" display="'Actions étrangères (développés)'!F8" xr:uid="{00000000-0004-0000-0300-00001A000000}"/>
    <hyperlink ref="C11" location="'Actions canadiennes'!F8" display="'Actions canadiennes'!F8" xr:uid="{00000000-0004-0000-0300-00001B000000}"/>
  </hyperlinks>
  <printOptions horizontalCentered="1"/>
  <pageMargins left="0.70866141732283472" right="0.70866141732283472" top="0.74803149606299213" bottom="0.74803149606299213" header="0.31496062992125984" footer="0.31496062992125984"/>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92D050"/>
  </sheetPr>
  <dimension ref="B3:E31"/>
  <sheetViews>
    <sheetView zoomScaleNormal="100" workbookViewId="0"/>
  </sheetViews>
  <sheetFormatPr baseColWidth="10" defaultColWidth="8.83203125" defaultRowHeight="13" x14ac:dyDescent="0.15"/>
  <cols>
    <col min="1" max="1" width="4.5" customWidth="1"/>
    <col min="2" max="2" width="53" customWidth="1"/>
  </cols>
  <sheetData>
    <row r="3" spans="2:5" ht="61.5" customHeight="1" x14ac:dyDescent="0.15">
      <c r="B3" s="34" t="s">
        <v>0</v>
      </c>
    </row>
    <row r="4" spans="2:5" ht="61.5" customHeight="1" x14ac:dyDescent="0.15">
      <c r="B4" s="34"/>
    </row>
    <row r="7" spans="2:5" ht="135" customHeight="1" x14ac:dyDescent="0.15">
      <c r="B7" s="278" t="s">
        <v>172</v>
      </c>
      <c r="C7" s="278"/>
      <c r="D7" s="278"/>
      <c r="E7" s="278"/>
    </row>
    <row r="8" spans="2:5" ht="16" x14ac:dyDescent="0.15">
      <c r="B8" s="71"/>
      <c r="C8" s="197"/>
      <c r="D8" s="197"/>
      <c r="E8" s="198"/>
    </row>
    <row r="9" spans="2:5" ht="16" x14ac:dyDescent="0.15">
      <c r="B9" s="71"/>
      <c r="C9" s="197"/>
      <c r="D9" s="197"/>
      <c r="E9" s="198"/>
    </row>
    <row r="10" spans="2:5" ht="16" x14ac:dyDescent="0.15">
      <c r="B10" s="71"/>
      <c r="C10" s="197"/>
      <c r="D10" s="197"/>
      <c r="E10" s="198"/>
    </row>
    <row r="11" spans="2:5" ht="16" x14ac:dyDescent="0.15">
      <c r="B11" s="71"/>
      <c r="C11" s="197"/>
      <c r="D11" s="197"/>
      <c r="E11" s="198"/>
    </row>
    <row r="12" spans="2:5" ht="23" x14ac:dyDescent="0.15">
      <c r="B12" s="72"/>
      <c r="C12" s="197"/>
      <c r="D12" s="197"/>
      <c r="E12" s="198"/>
    </row>
    <row r="13" spans="2:5" ht="23.25" customHeight="1" x14ac:dyDescent="0.15">
      <c r="B13" s="279" t="s">
        <v>161</v>
      </c>
      <c r="C13" s="279"/>
      <c r="D13" s="279"/>
      <c r="E13" s="279"/>
    </row>
    <row r="14" spans="2:5" ht="25.5" customHeight="1" x14ac:dyDescent="0.15">
      <c r="B14" s="279" t="s">
        <v>1</v>
      </c>
      <c r="C14" s="279"/>
      <c r="D14" s="279"/>
      <c r="E14" s="279"/>
    </row>
    <row r="15" spans="2:5" x14ac:dyDescent="0.15">
      <c r="B15" s="199"/>
      <c r="C15" s="197"/>
      <c r="D15" s="197"/>
      <c r="E15" s="198"/>
    </row>
    <row r="16" spans="2:5" x14ac:dyDescent="0.15">
      <c r="B16" s="199"/>
      <c r="C16" s="197"/>
      <c r="D16" s="197"/>
      <c r="E16" s="198"/>
    </row>
    <row r="17" spans="2:5" x14ac:dyDescent="0.15">
      <c r="B17" s="199"/>
      <c r="C17" s="197"/>
      <c r="D17" s="197"/>
      <c r="E17" s="198"/>
    </row>
    <row r="18" spans="2:5" x14ac:dyDescent="0.15">
      <c r="B18" s="199"/>
      <c r="C18" s="197"/>
      <c r="D18" s="197"/>
      <c r="E18" s="198"/>
    </row>
    <row r="19" spans="2:5" x14ac:dyDescent="0.15">
      <c r="B19" s="199"/>
      <c r="C19" s="197"/>
      <c r="D19" s="197"/>
      <c r="E19" s="198"/>
    </row>
    <row r="20" spans="2:5" x14ac:dyDescent="0.15">
      <c r="B20" s="199"/>
      <c r="C20" s="197"/>
      <c r="D20" s="197"/>
      <c r="E20" s="198"/>
    </row>
    <row r="21" spans="2:5" ht="18" x14ac:dyDescent="0.15">
      <c r="B21" s="73"/>
      <c r="C21" s="197"/>
      <c r="D21" s="197"/>
      <c r="E21" s="198"/>
    </row>
    <row r="22" spans="2:5" ht="20" x14ac:dyDescent="0.15">
      <c r="B22" s="280"/>
      <c r="C22" s="280"/>
      <c r="D22" s="280"/>
      <c r="E22" s="280"/>
    </row>
    <row r="23" spans="2:5" ht="20" x14ac:dyDescent="0.15">
      <c r="B23" s="280"/>
      <c r="C23" s="280"/>
      <c r="D23" s="280"/>
      <c r="E23" s="280"/>
    </row>
    <row r="24" spans="2:5" ht="20" x14ac:dyDescent="0.15">
      <c r="B24" s="280"/>
      <c r="C24" s="280"/>
      <c r="D24" s="280"/>
      <c r="E24" s="280"/>
    </row>
    <row r="25" spans="2:5" ht="20" x14ac:dyDescent="0.15">
      <c r="B25" s="280"/>
      <c r="C25" s="280"/>
      <c r="D25" s="280"/>
      <c r="E25" s="280"/>
    </row>
    <row r="26" spans="2:5" ht="20" x14ac:dyDescent="0.15">
      <c r="B26" s="280"/>
      <c r="C26" s="280"/>
      <c r="D26" s="280"/>
      <c r="E26" s="280"/>
    </row>
    <row r="27" spans="2:5" x14ac:dyDescent="0.15">
      <c r="B27" s="74"/>
      <c r="C27" s="197"/>
      <c r="D27" s="197"/>
      <c r="E27" s="198"/>
    </row>
    <row r="28" spans="2:5" x14ac:dyDescent="0.15">
      <c r="B28" s="74"/>
      <c r="C28" s="197"/>
      <c r="D28" s="197"/>
      <c r="E28" s="198"/>
    </row>
    <row r="29" spans="2:5" ht="16" x14ac:dyDescent="0.15">
      <c r="B29" s="75"/>
      <c r="C29" s="197"/>
      <c r="D29" s="197"/>
      <c r="E29" s="198"/>
    </row>
    <row r="30" spans="2:5" x14ac:dyDescent="0.15">
      <c r="B30" s="277" t="s">
        <v>199</v>
      </c>
      <c r="C30" s="277"/>
      <c r="D30" s="277"/>
      <c r="E30" s="277"/>
    </row>
    <row r="31" spans="2:5" x14ac:dyDescent="0.15">
      <c r="B31" s="277" t="s">
        <v>200</v>
      </c>
      <c r="C31" s="277"/>
      <c r="D31" s="277"/>
      <c r="E31" s="277"/>
    </row>
  </sheetData>
  <sheetProtection algorithmName="SHA-512" hashValue="dkvB8DmDUoc1dn2UbO6p3i2LvVv6Tznv66JHAYNjYnkztbwy0cI1LouJfeFnklXfokYlIKimDiV7T4l28yfevA==" saltValue="/rv2x8acVc6LCOR/S4uyVg==" spinCount="100000" sheet="1" objects="1" scenarios="1"/>
  <mergeCells count="10">
    <mergeCell ref="B25:E25"/>
    <mergeCell ref="B26:E26"/>
    <mergeCell ref="B30:E30"/>
    <mergeCell ref="B31:E31"/>
    <mergeCell ref="B7:E7"/>
    <mergeCell ref="B13:E13"/>
    <mergeCell ref="B14:E14"/>
    <mergeCell ref="B22:E22"/>
    <mergeCell ref="B23:E23"/>
    <mergeCell ref="B24:E2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92D050"/>
    <pageSetUpPr fitToPage="1"/>
  </sheetPr>
  <dimension ref="A1:F20"/>
  <sheetViews>
    <sheetView showGridLines="0" zoomScaleNormal="100" workbookViewId="0">
      <selection activeCell="C6" sqref="C6"/>
    </sheetView>
  </sheetViews>
  <sheetFormatPr baseColWidth="10" defaultColWidth="11.5" defaultRowHeight="13" x14ac:dyDescent="0.15"/>
  <cols>
    <col min="1" max="1" width="1.6640625" customWidth="1"/>
    <col min="2" max="2" width="25.6640625" customWidth="1"/>
    <col min="3" max="3" width="30.6640625" customWidth="1"/>
    <col min="4" max="4" width="85.5" customWidth="1"/>
    <col min="5" max="5" width="22.83203125" customWidth="1"/>
    <col min="6" max="6" width="8.6640625" customWidth="1"/>
    <col min="7" max="7" width="1.6640625" customWidth="1"/>
  </cols>
  <sheetData>
    <row r="1" spans="1:6" ht="18" x14ac:dyDescent="0.15">
      <c r="B1" s="282" t="s">
        <v>167</v>
      </c>
      <c r="C1" s="282"/>
      <c r="D1" s="282"/>
      <c r="E1" s="282"/>
      <c r="F1" s="282"/>
    </row>
    <row r="4" spans="1:6" ht="27" customHeight="1" x14ac:dyDescent="0.15">
      <c r="A4" s="29"/>
      <c r="B4" s="242" t="s">
        <v>16</v>
      </c>
      <c r="C4" s="242" t="s">
        <v>41</v>
      </c>
      <c r="D4" s="242" t="s">
        <v>42</v>
      </c>
      <c r="E4" s="242" t="s">
        <v>43</v>
      </c>
      <c r="F4" s="242" t="s">
        <v>44</v>
      </c>
    </row>
    <row r="5" spans="1:6" ht="82" customHeight="1" x14ac:dyDescent="0.15">
      <c r="B5" s="30" t="s">
        <v>45</v>
      </c>
      <c r="C5" s="244" t="s">
        <v>46</v>
      </c>
      <c r="D5" s="49" t="s">
        <v>47</v>
      </c>
      <c r="E5" s="114" t="s">
        <v>48</v>
      </c>
      <c r="F5" s="31">
        <f>1*2%</f>
        <v>0.02</v>
      </c>
    </row>
    <row r="6" spans="1:6" ht="86" customHeight="1" x14ac:dyDescent="0.15">
      <c r="B6" s="30" t="s">
        <v>49</v>
      </c>
      <c r="C6" s="244" t="s">
        <v>50</v>
      </c>
      <c r="D6" s="49" t="s">
        <v>51</v>
      </c>
      <c r="E6" s="114" t="s">
        <v>52</v>
      </c>
      <c r="F6" s="31">
        <f>2.1%</f>
        <v>2.1000000000000001E-2</v>
      </c>
    </row>
    <row r="7" spans="1:6" ht="71.5" customHeight="1" x14ac:dyDescent="0.15">
      <c r="B7" s="30" t="s">
        <v>204</v>
      </c>
      <c r="C7" s="243" t="s">
        <v>204</v>
      </c>
      <c r="D7" s="51" t="s">
        <v>205</v>
      </c>
      <c r="E7" s="114" t="s">
        <v>53</v>
      </c>
      <c r="F7" s="31">
        <f>'Sondage Institut FP Canada'!E15</f>
        <v>2.18E-2</v>
      </c>
    </row>
    <row r="8" spans="1:6" ht="81" customHeight="1" x14ac:dyDescent="0.15">
      <c r="B8" s="30" t="s">
        <v>54</v>
      </c>
      <c r="C8" s="244" t="s">
        <v>55</v>
      </c>
      <c r="D8" s="50" t="s">
        <v>56</v>
      </c>
      <c r="E8" s="179">
        <v>0.02</v>
      </c>
      <c r="F8" s="31">
        <v>0.02</v>
      </c>
    </row>
    <row r="9" spans="1:6" x14ac:dyDescent="0.15">
      <c r="B9" s="306" t="s">
        <v>17</v>
      </c>
      <c r="C9" s="310"/>
      <c r="D9" s="311"/>
      <c r="E9" s="303">
        <v>1</v>
      </c>
      <c r="F9" s="307">
        <f>AVERAGE(F5:F8)</f>
        <v>2.07E-2</v>
      </c>
    </row>
    <row r="10" spans="1:6" x14ac:dyDescent="0.15">
      <c r="B10" s="304"/>
      <c r="C10" s="312"/>
      <c r="D10" s="313"/>
      <c r="E10" s="304"/>
      <c r="F10" s="308"/>
    </row>
    <row r="11" spans="1:6" ht="6" customHeight="1" x14ac:dyDescent="0.15">
      <c r="B11" s="305"/>
      <c r="C11" s="314"/>
      <c r="D11" s="315"/>
      <c r="E11" s="305"/>
      <c r="F11" s="309"/>
    </row>
    <row r="14" spans="1:6" ht="15" x14ac:dyDescent="0.2">
      <c r="B14" s="4"/>
      <c r="C14" s="4"/>
    </row>
    <row r="15" spans="1:6" ht="15" x14ac:dyDescent="0.2">
      <c r="B15" s="4"/>
      <c r="C15" s="4"/>
    </row>
    <row r="16" spans="1:6" x14ac:dyDescent="0.15">
      <c r="C16" s="198"/>
    </row>
    <row r="17" spans="3:3" x14ac:dyDescent="0.15">
      <c r="C17" s="198"/>
    </row>
    <row r="18" spans="3:3" x14ac:dyDescent="0.15">
      <c r="C18" s="198"/>
    </row>
    <row r="20" spans="3:3" x14ac:dyDescent="0.15">
      <c r="C20" s="198"/>
    </row>
  </sheetData>
  <sheetProtection algorithmName="SHA-512" hashValue="PV6I603Q3ZTRAaEcF8iK1MQN3SqnOLDMEMXQoRsWKww1lLb9tzNlwckBHRQ72vXpLV8Uq3JBhKACGzN9pUIYTw==" saltValue="4KaxnRKg8U7dpArKe6TjTQ==" spinCount="100000" sheet="1" objects="1" scenarios="1"/>
  <mergeCells count="5">
    <mergeCell ref="B1:F1"/>
    <mergeCell ref="E9:E11"/>
    <mergeCell ref="B9:B11"/>
    <mergeCell ref="F9:F11"/>
    <mergeCell ref="C9:D11"/>
  </mergeCells>
  <phoneticPr fontId="40" type="noConversion"/>
  <hyperlinks>
    <hyperlink ref="C8" r:id="rId1" xr:uid="{00000000-0004-0000-0500-000000000000}"/>
    <hyperlink ref="C7" location="'Sondage Institut FP Canada'!A1" display="Sondage annuel mené par l'Institut de planification financière et FP Canada " xr:uid="{2749EDAD-6E3B-4A05-B005-84C5F9BA5AAD}"/>
    <hyperlink ref="C5" r:id="rId2" location="tbl57" xr:uid="{E4F50116-6CAA-42D1-A627-92DAABAED22B}"/>
    <hyperlink ref="C6" r:id="rId3" display="Tableau 26 Taux d’inflation et d’augmentation des gains moyens de travail" xr:uid="{1B0C0930-D785-44C5-86CB-35647EC213FB}"/>
  </hyperlinks>
  <pageMargins left="0.7" right="0.7" top="0.75" bottom="0.75" header="0.3" footer="0.3"/>
  <pageSetup scale="71" fitToHeight="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92D050"/>
    <pageSetUpPr fitToPage="1"/>
  </sheetPr>
  <dimension ref="A1:G12"/>
  <sheetViews>
    <sheetView showGridLines="0" zoomScaleNormal="100" workbookViewId="0">
      <selection activeCell="F5" sqref="F5"/>
    </sheetView>
  </sheetViews>
  <sheetFormatPr baseColWidth="10" defaultColWidth="11.5" defaultRowHeight="13" x14ac:dyDescent="0.15"/>
  <cols>
    <col min="1" max="1" width="1.6640625" customWidth="1"/>
    <col min="2" max="2" width="25.6640625" customWidth="1"/>
    <col min="3" max="3" width="30.6640625" customWidth="1"/>
    <col min="4" max="4" width="86.5" customWidth="1"/>
    <col min="5" max="5" width="27.5" customWidth="1"/>
    <col min="6" max="6" width="13.5" customWidth="1"/>
    <col min="7" max="7" width="1.6640625" customWidth="1"/>
  </cols>
  <sheetData>
    <row r="1" spans="1:7" ht="18" x14ac:dyDescent="0.15">
      <c r="B1" s="282" t="s">
        <v>168</v>
      </c>
      <c r="C1" s="282"/>
      <c r="D1" s="282"/>
      <c r="E1" s="282"/>
      <c r="F1" s="282"/>
    </row>
    <row r="2" spans="1:7" ht="16" x14ac:dyDescent="0.15">
      <c r="B2" s="319"/>
      <c r="C2" s="320"/>
      <c r="D2" s="320"/>
      <c r="E2" s="12"/>
      <c r="F2" s="320"/>
    </row>
    <row r="3" spans="1:7" x14ac:dyDescent="0.15">
      <c r="B3" s="319"/>
      <c r="C3" s="321"/>
      <c r="D3" s="321"/>
      <c r="E3" s="13"/>
      <c r="F3" s="321"/>
    </row>
    <row r="4" spans="1:7" ht="27.75" customHeight="1" x14ac:dyDescent="0.15">
      <c r="B4" s="242" t="s">
        <v>16</v>
      </c>
      <c r="C4" s="242" t="s">
        <v>41</v>
      </c>
      <c r="D4" s="242" t="s">
        <v>42</v>
      </c>
      <c r="E4" s="242" t="s">
        <v>43</v>
      </c>
      <c r="F4" s="242" t="s">
        <v>44</v>
      </c>
    </row>
    <row r="5" spans="1:7" ht="67.5" customHeight="1" x14ac:dyDescent="0.15">
      <c r="A5" s="32"/>
      <c r="B5" s="30" t="s">
        <v>45</v>
      </c>
      <c r="C5" s="244" t="s">
        <v>57</v>
      </c>
      <c r="D5" s="50" t="s">
        <v>58</v>
      </c>
      <c r="E5" s="52" t="s">
        <v>59</v>
      </c>
      <c r="F5" s="31">
        <f>(0.3)/100+Inflation!F5</f>
        <v>2.3E-2</v>
      </c>
      <c r="G5" s="316"/>
    </row>
    <row r="6" spans="1:7" ht="66.5" customHeight="1" x14ac:dyDescent="0.15">
      <c r="A6" s="32"/>
      <c r="B6" s="30" t="s">
        <v>49</v>
      </c>
      <c r="C6" s="243" t="s">
        <v>60</v>
      </c>
      <c r="D6" s="50" t="s">
        <v>61</v>
      </c>
      <c r="E6" s="52" t="s">
        <v>62</v>
      </c>
      <c r="F6" s="31">
        <f>((9/30*(-0.2))+(21/30*0))/100+Inflation!F6</f>
        <v>2.0400000000000001E-2</v>
      </c>
      <c r="G6" s="316"/>
    </row>
    <row r="7" spans="1:7" ht="66.5" customHeight="1" x14ac:dyDescent="0.15">
      <c r="A7" s="32"/>
      <c r="B7" s="30" t="s">
        <v>204</v>
      </c>
      <c r="C7" s="245" t="s">
        <v>206</v>
      </c>
      <c r="D7" s="53" t="s">
        <v>207</v>
      </c>
      <c r="E7" s="114" t="s">
        <v>53</v>
      </c>
      <c r="F7" s="31">
        <f>'Sondage Institut FP Canada'!F15</f>
        <v>2.8400000000000002E-2</v>
      </c>
      <c r="G7" s="316"/>
    </row>
    <row r="8" spans="1:7" ht="30.75" customHeight="1" x14ac:dyDescent="0.15">
      <c r="A8" s="32"/>
      <c r="B8" s="33" t="s">
        <v>17</v>
      </c>
      <c r="C8" s="317"/>
      <c r="D8" s="318"/>
      <c r="E8" s="143">
        <v>1</v>
      </c>
      <c r="F8" s="36">
        <f>AVERAGE(F5:F7)</f>
        <v>2.3933333333333334E-2</v>
      </c>
    </row>
    <row r="9" spans="1:7" ht="15.5" customHeight="1" x14ac:dyDescent="0.15">
      <c r="B9" s="198"/>
      <c r="F9" s="320"/>
    </row>
    <row r="10" spans="1:7" ht="15.5" customHeight="1" x14ac:dyDescent="0.15">
      <c r="F10" s="320"/>
    </row>
    <row r="11" spans="1:7" ht="15" x14ac:dyDescent="0.2">
      <c r="B11" s="4"/>
      <c r="C11" s="4"/>
    </row>
    <row r="12" spans="1:7" ht="15" x14ac:dyDescent="0.2">
      <c r="B12" s="4"/>
      <c r="C12" s="4"/>
    </row>
  </sheetData>
  <sheetProtection algorithmName="SHA-512" hashValue="ObeD0O7s9yMNc2eT5wuDBSySJn1jtV9XkNlMNLuuwDSFatNjXvjuIhanXUHA8SmNDr6cIYjrldBQHTvpsmohWw==" saltValue="ZakpnRxy98fz927sgPFIHQ==" spinCount="100000" sheet="1" objects="1" scenarios="1"/>
  <mergeCells count="8">
    <mergeCell ref="G5:G7"/>
    <mergeCell ref="C8:D8"/>
    <mergeCell ref="B1:F1"/>
    <mergeCell ref="B2:B3"/>
    <mergeCell ref="F9:F10"/>
    <mergeCell ref="C2:C3"/>
    <mergeCell ref="D2:D3"/>
    <mergeCell ref="F2:F3"/>
  </mergeCells>
  <hyperlinks>
    <hyperlink ref="C7" location="'Sondage Institut FP Canada'!A1" display="Sondage annuel mené par l'Institut de planification financière et FP Canada" xr:uid="{F9A1C2E1-1044-49D6-84E6-03916AF8A407}"/>
    <hyperlink ref="C5" r:id="rId1" location="tbl69" xr:uid="{4AC14A5B-B621-4BC7-AB4B-AE1BF4B5D2D5}"/>
    <hyperlink ref="C6" r:id="rId2" display="Tableau 28 Taux de rendement réel selon la catégorie d’actif" xr:uid="{4E268D71-0B40-3846-B3DB-E700956012C5}"/>
  </hyperlinks>
  <pageMargins left="0.7" right="0.7" top="0.75" bottom="0.75" header="0.3" footer="0.3"/>
  <pageSetup scale="70" fitToHeight="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92D050"/>
    <pageSetUpPr fitToPage="1"/>
  </sheetPr>
  <dimension ref="B1:F14"/>
  <sheetViews>
    <sheetView showGridLines="0" zoomScaleNormal="100" workbookViewId="0">
      <selection activeCell="B1" sqref="B1:F1"/>
    </sheetView>
  </sheetViews>
  <sheetFormatPr baseColWidth="10" defaultColWidth="11.5" defaultRowHeight="13" x14ac:dyDescent="0.15"/>
  <cols>
    <col min="1" max="1" width="1.6640625" customWidth="1"/>
    <col min="2" max="2" width="28" customWidth="1"/>
    <col min="3" max="3" width="34.5" customWidth="1"/>
    <col min="4" max="4" width="103.33203125" customWidth="1"/>
    <col min="5" max="5" width="28.5" customWidth="1"/>
    <col min="6" max="6" width="9.6640625" customWidth="1"/>
    <col min="7" max="7" width="1.6640625" customWidth="1"/>
  </cols>
  <sheetData>
    <row r="1" spans="2:6" ht="18" x14ac:dyDescent="0.15">
      <c r="B1" s="323" t="s">
        <v>166</v>
      </c>
      <c r="C1" s="323"/>
      <c r="D1" s="323"/>
      <c r="E1" s="323"/>
      <c r="F1" s="323"/>
    </row>
    <row r="4" spans="2:6" ht="28.25" customHeight="1" x14ac:dyDescent="0.15">
      <c r="B4" s="246" t="s">
        <v>16</v>
      </c>
      <c r="C4" s="246" t="s">
        <v>41</v>
      </c>
      <c r="D4" s="246" t="s">
        <v>42</v>
      </c>
      <c r="E4" s="246" t="s">
        <v>43</v>
      </c>
      <c r="F4" s="246" t="s">
        <v>44</v>
      </c>
    </row>
    <row r="5" spans="2:6" ht="92.25" customHeight="1" x14ac:dyDescent="0.15">
      <c r="B5" s="30" t="s">
        <v>45</v>
      </c>
      <c r="C5" s="244" t="s">
        <v>57</v>
      </c>
      <c r="D5" s="50" t="s">
        <v>63</v>
      </c>
      <c r="E5" s="52" t="s">
        <v>64</v>
      </c>
      <c r="F5" s="31">
        <f>(1.3%)+Inflation!F5-0.75/100</f>
        <v>2.5500000000000002E-2</v>
      </c>
    </row>
    <row r="6" spans="2:6" ht="89" customHeight="1" x14ac:dyDescent="0.15">
      <c r="B6" s="30" t="s">
        <v>49</v>
      </c>
      <c r="C6" s="243" t="s">
        <v>60</v>
      </c>
      <c r="D6" s="50" t="s">
        <v>65</v>
      </c>
      <c r="E6" s="52" t="s">
        <v>66</v>
      </c>
      <c r="F6" s="31">
        <f>((9/30*(1.7))+(21/30*2.4))/100+Inflation!F6-0.75/100</f>
        <v>3.5400000000000001E-2</v>
      </c>
    </row>
    <row r="7" spans="2:6" ht="66.5" customHeight="1" x14ac:dyDescent="0.15">
      <c r="B7" s="30" t="s">
        <v>204</v>
      </c>
      <c r="C7" s="244" t="str">
        <f>'Court terme'!C7</f>
        <v>Sondage annuel mené par l'Institut de planification financière et FP Canada</v>
      </c>
      <c r="D7" s="51" t="s">
        <v>205</v>
      </c>
      <c r="E7" s="114" t="s">
        <v>53</v>
      </c>
      <c r="F7" s="40">
        <f>'Sondage Institut FP Canada'!G15</f>
        <v>3.7900000000000003E-2</v>
      </c>
    </row>
    <row r="8" spans="2:6" ht="66.5" customHeight="1" x14ac:dyDescent="0.15">
      <c r="B8" s="30" t="s">
        <v>181</v>
      </c>
      <c r="C8" s="113"/>
      <c r="D8" s="51" t="s">
        <v>165</v>
      </c>
      <c r="E8" s="114" t="s">
        <v>53</v>
      </c>
      <c r="F8" s="40">
        <v>3.5299999999999998E-2</v>
      </c>
    </row>
    <row r="9" spans="2:6" ht="34.5" customHeight="1" x14ac:dyDescent="0.15">
      <c r="B9" s="33" t="s">
        <v>67</v>
      </c>
      <c r="C9" s="317"/>
      <c r="D9" s="324"/>
      <c r="E9" s="324"/>
      <c r="F9" s="36">
        <f>(F5+F6+F7+2*F8)/5</f>
        <v>3.388E-2</v>
      </c>
    </row>
    <row r="10" spans="2:6" x14ac:dyDescent="0.15">
      <c r="B10" s="325"/>
      <c r="C10" s="325"/>
      <c r="D10" s="325"/>
    </row>
    <row r="11" spans="2:6" ht="25.5" customHeight="1" x14ac:dyDescent="0.15">
      <c r="B11" s="322"/>
      <c r="C11" s="322"/>
      <c r="D11" s="322"/>
    </row>
    <row r="12" spans="2:6" ht="15" x14ac:dyDescent="0.2">
      <c r="B12" s="4"/>
      <c r="C12" s="4"/>
      <c r="D12" s="4"/>
    </row>
    <row r="13" spans="2:6" ht="15" x14ac:dyDescent="0.2">
      <c r="B13" s="4"/>
      <c r="C13" s="4"/>
      <c r="D13" s="4"/>
    </row>
    <row r="14" spans="2:6" ht="13.25" customHeight="1" x14ac:dyDescent="0.2">
      <c r="C14" s="4"/>
      <c r="D14" s="4"/>
    </row>
  </sheetData>
  <sheetProtection algorithmName="SHA-512" hashValue="yAynjMy8ySilbOquZBbktkc/9Lztom4YE06YjW2h7+DJPBUPl0uHdXo+JJHc0Cs87mcUxDydjQfRhcJok+EKpA==" saltValue="MN7PCMCBZNV0kRCAw4nj9Q==" spinCount="100000" sheet="1" objects="1" scenarios="1"/>
  <mergeCells count="4">
    <mergeCell ref="B11:D11"/>
    <mergeCell ref="B1:F1"/>
    <mergeCell ref="C9:E9"/>
    <mergeCell ref="B10:D10"/>
  </mergeCells>
  <hyperlinks>
    <hyperlink ref="C7" location="'Sondage Institut FP Canada'!A1" display="'Sondage Institut FP Canada'!A1" xr:uid="{00000000-0004-0000-0700-000001000000}"/>
    <hyperlink ref="C5" r:id="rId1" location="tbl69" xr:uid="{9B1C181E-5688-48CE-B3F1-EFC236841DE3}"/>
    <hyperlink ref="C6" r:id="rId2" display="Tableau 28 Taux de rendement réel selon la catégorie d’actif" xr:uid="{B691901D-372E-8845-98DE-E92A7353D5E5}"/>
  </hyperlinks>
  <pageMargins left="0.7" right="0.7" top="0.75" bottom="0.75" header="0.3" footer="0.3"/>
  <pageSetup scale="64"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92D050"/>
    <pageSetUpPr fitToPage="1"/>
  </sheetPr>
  <dimension ref="B1:F14"/>
  <sheetViews>
    <sheetView showGridLines="0" zoomScale="95" zoomScaleNormal="95" workbookViewId="0">
      <selection activeCell="B1" sqref="B1:F1"/>
    </sheetView>
  </sheetViews>
  <sheetFormatPr baseColWidth="10" defaultColWidth="11.5" defaultRowHeight="13" x14ac:dyDescent="0.15"/>
  <cols>
    <col min="1" max="1" width="1.6640625" customWidth="1"/>
    <col min="2" max="2" width="25.6640625" customWidth="1"/>
    <col min="3" max="3" width="34.83203125" customWidth="1"/>
    <col min="4" max="4" width="88.5" customWidth="1"/>
    <col min="5" max="5" width="26.83203125" customWidth="1"/>
    <col min="6" max="6" width="10.5" customWidth="1"/>
    <col min="7" max="7" width="1.6640625" customWidth="1"/>
  </cols>
  <sheetData>
    <row r="1" spans="2:6" ht="18" x14ac:dyDescent="0.15">
      <c r="B1" s="323" t="s">
        <v>169</v>
      </c>
      <c r="C1" s="323"/>
      <c r="D1" s="323"/>
      <c r="E1" s="323"/>
      <c r="F1" s="323"/>
    </row>
    <row r="4" spans="2:6" ht="28.25" customHeight="1" x14ac:dyDescent="0.15">
      <c r="B4" s="246" t="s">
        <v>16</v>
      </c>
      <c r="C4" s="246" t="s">
        <v>41</v>
      </c>
      <c r="D4" s="246" t="s">
        <v>42</v>
      </c>
      <c r="E4" s="246" t="s">
        <v>43</v>
      </c>
      <c r="F4" s="247" t="s">
        <v>44</v>
      </c>
    </row>
    <row r="5" spans="2:6" ht="69" customHeight="1" x14ac:dyDescent="0.15">
      <c r="B5" s="30" t="s">
        <v>45</v>
      </c>
      <c r="C5" s="248" t="s">
        <v>57</v>
      </c>
      <c r="D5" s="49" t="s">
        <v>68</v>
      </c>
      <c r="E5" s="52" t="s">
        <v>69</v>
      </c>
      <c r="F5" s="31">
        <f>(1*(4.7))/100+Inflation!F5</f>
        <v>6.7000000000000004E-2</v>
      </c>
    </row>
    <row r="6" spans="2:6" ht="66.5" customHeight="1" x14ac:dyDescent="0.15">
      <c r="B6" s="30" t="s">
        <v>49</v>
      </c>
      <c r="C6" s="249" t="s">
        <v>60</v>
      </c>
      <c r="D6" s="49" t="s">
        <v>70</v>
      </c>
      <c r="E6" s="52" t="s">
        <v>71</v>
      </c>
      <c r="F6" s="31">
        <f>(9/30*(3.6)+21/30*(4.2))/100+Inflation!F6</f>
        <v>6.1199999999999991E-2</v>
      </c>
    </row>
    <row r="7" spans="2:6" ht="66.5" customHeight="1" x14ac:dyDescent="0.15">
      <c r="B7" s="30" t="s">
        <v>204</v>
      </c>
      <c r="C7" s="244" t="str">
        <f>'Court terme'!C7</f>
        <v>Sondage annuel mené par l'Institut de planification financière et FP Canada</v>
      </c>
      <c r="D7" s="54" t="s">
        <v>205</v>
      </c>
      <c r="E7" s="114" t="s">
        <v>53</v>
      </c>
      <c r="F7" s="77">
        <f>'Sondage Institut FP Canada'!H15</f>
        <v>7.2099999999999997E-2</v>
      </c>
    </row>
    <row r="8" spans="2:6" ht="81" customHeight="1" x14ac:dyDescent="0.15">
      <c r="B8" s="30" t="s">
        <v>72</v>
      </c>
      <c r="C8" s="250" t="s">
        <v>73</v>
      </c>
      <c r="D8" s="55" t="s">
        <v>74</v>
      </c>
      <c r="E8" s="52" t="s">
        <v>170</v>
      </c>
      <c r="F8" s="39">
        <f>((1+'Données sur 50 ans'!M73)/(1+'Données sur 50 ans'!AC73)*(1+Inflation!F9)-1)</f>
        <v>7.3880237819174299E-2</v>
      </c>
    </row>
    <row r="9" spans="2:6" ht="81" customHeight="1" x14ac:dyDescent="0.15">
      <c r="B9" s="30" t="s">
        <v>181</v>
      </c>
      <c r="C9" s="227"/>
      <c r="D9" s="49" t="s">
        <v>178</v>
      </c>
      <c r="E9" s="52"/>
      <c r="F9" s="39">
        <f>(1.05)*(1+'Résumé des taux'!J5)-1</f>
        <v>7.2049999999999947E-2</v>
      </c>
    </row>
    <row r="10" spans="2:6" ht="47.25" customHeight="1" x14ac:dyDescent="0.15">
      <c r="B10" s="33" t="s">
        <v>67</v>
      </c>
      <c r="C10" s="326" t="s">
        <v>75</v>
      </c>
      <c r="D10" s="326"/>
      <c r="E10" s="326"/>
      <c r="F10" s="36">
        <f>AVERAGE(F5:F9)-0.005</f>
        <v>6.424604756383484E-2</v>
      </c>
    </row>
    <row r="11" spans="2:6" ht="13.25" customHeight="1" x14ac:dyDescent="0.15"/>
    <row r="13" spans="2:6" ht="15" x14ac:dyDescent="0.2">
      <c r="B13" s="4"/>
      <c r="C13" s="4"/>
      <c r="D13" s="4"/>
    </row>
    <row r="14" spans="2:6" ht="15" x14ac:dyDescent="0.2">
      <c r="B14" s="4"/>
      <c r="C14" s="4"/>
      <c r="D14" s="4"/>
    </row>
  </sheetData>
  <sheetProtection algorithmName="SHA-512" hashValue="5O0+/Y1ybyY+jELw2/hZVkyaaNghYkdZ+yRFPE10jgVD9bocGFtfjf9TrdIKinJf1HLq+yDCq4OMHTfAJEVVTQ==" saltValue="+svDqoZ7Bpj2RdasV0QoZw==" spinCount="100000" sheet="1" objects="1" scenarios="1"/>
  <mergeCells count="2">
    <mergeCell ref="B1:F1"/>
    <mergeCell ref="C10:E10"/>
  </mergeCells>
  <hyperlinks>
    <hyperlink ref="C7" location="'Sondage IQPF FP Canada'!A1" display="'Sondage IQPF FP Canada'!A1" xr:uid="{00000000-0004-0000-0800-000001000000}"/>
    <hyperlink ref="C8" location="'Données sur 50 ans'!A1" display="'Données sur 50 ans'!A1" xr:uid="{00000000-0004-0000-0800-000002000000}"/>
    <hyperlink ref="C5" r:id="rId1" location="tbl69" xr:uid="{75BD91CB-AD20-4DFA-BEC3-49E1437DCB3F}"/>
    <hyperlink ref="C6" r:id="rId2" display="Tableau 28 Taux de rendement réel selon la catégorie d’actif" xr:uid="{6C0A0A40-93C3-A648-AC22-08CC4441FC58}"/>
  </hyperlinks>
  <pageMargins left="0.7" right="0.7" top="0.75" bottom="0.75" header="0.3" footer="0.3"/>
  <pageSetup scale="6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d6d5405-70b1-4727-bc36-a19ad9c12c34">
      <Terms xmlns="http://schemas.microsoft.com/office/infopath/2007/PartnerControls"/>
    </lcf76f155ced4ddcb4097134ff3c332f>
    <TaxCatchAll xmlns="e38b6c6e-0a53-4b99-82c9-9196f37f309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23F84006B58F4ABA422425CFF228E9" ma:contentTypeVersion="14" ma:contentTypeDescription="Crée un document." ma:contentTypeScope="" ma:versionID="adf2589a3ee85078a9eb92802e244362">
  <xsd:schema xmlns:xsd="http://www.w3.org/2001/XMLSchema" xmlns:xs="http://www.w3.org/2001/XMLSchema" xmlns:p="http://schemas.microsoft.com/office/2006/metadata/properties" xmlns:ns2="e38b6c6e-0a53-4b99-82c9-9196f37f309d" xmlns:ns3="5d6d5405-70b1-4727-bc36-a19ad9c12c34" targetNamespace="http://schemas.microsoft.com/office/2006/metadata/properties" ma:root="true" ma:fieldsID="0e38beb75f561aa475dc85f20efb25ac" ns2:_="" ns3:_="">
    <xsd:import namespace="e38b6c6e-0a53-4b99-82c9-9196f37f309d"/>
    <xsd:import namespace="5d6d5405-70b1-4727-bc36-a19ad9c12c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b6c6e-0a53-4b99-82c9-9196f37f309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b1fb995b-e839-4b14-949a-9fd331d5dd44}" ma:internalName="TaxCatchAll" ma:showField="CatchAllData" ma:web="e38b6c6e-0a53-4b99-82c9-9196f37f30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6d5405-70b1-4727-bc36-a19ad9c12c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87370490-af3e-4ce5-af26-598392ddaf4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BA9E01-1982-4488-A214-BE3F62562F61}">
  <ds:schemaRefs>
    <ds:schemaRef ds:uri="http://schemas.microsoft.com/sharepoint/v3/contenttype/forms"/>
  </ds:schemaRefs>
</ds:datastoreItem>
</file>

<file path=customXml/itemProps2.xml><?xml version="1.0" encoding="utf-8"?>
<ds:datastoreItem xmlns:ds="http://schemas.openxmlformats.org/officeDocument/2006/customXml" ds:itemID="{307C38C0-CE32-4ECA-BF8E-277B8F8A0DFF}">
  <ds:schemaRef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5d6d5405-70b1-4727-bc36-a19ad9c12c34"/>
    <ds:schemaRef ds:uri="e38b6c6e-0a53-4b99-82c9-9196f37f309d"/>
  </ds:schemaRefs>
</ds:datastoreItem>
</file>

<file path=customXml/itemProps3.xml><?xml version="1.0" encoding="utf-8"?>
<ds:datastoreItem xmlns:ds="http://schemas.openxmlformats.org/officeDocument/2006/customXml" ds:itemID="{37A413AF-61B8-46FB-9C76-59AED93E8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8b6c6e-0a53-4b99-82c9-9196f37f309d"/>
    <ds:schemaRef ds:uri="5d6d5405-70b1-4727-bc36-a19ad9c12c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21</vt:i4>
      </vt:variant>
      <vt:variant>
        <vt:lpstr>Plages nommées</vt:lpstr>
      </vt:variant>
      <vt:variant>
        <vt:i4>8</vt:i4>
      </vt:variant>
    </vt:vector>
  </HeadingPairs>
  <TitlesOfParts>
    <vt:vector size="29" baseType="lpstr">
      <vt:lpstr>Addenda</vt:lpstr>
      <vt:lpstr>Introduction</vt:lpstr>
      <vt:lpstr>Calcul des NHP</vt:lpstr>
      <vt:lpstr>Résumé des taux</vt:lpstr>
      <vt:lpstr>Sources de données des NHP</vt:lpstr>
      <vt:lpstr>Inflation</vt:lpstr>
      <vt:lpstr>Court terme</vt:lpstr>
      <vt:lpstr>Revenu fixe</vt:lpstr>
      <vt:lpstr>Actions canadiennes</vt:lpstr>
      <vt:lpstr>Actions étrangères (développés)</vt:lpstr>
      <vt:lpstr>Actions étrangères (émergents)</vt:lpstr>
      <vt:lpstr>Taux historiques</vt:lpstr>
      <vt:lpstr>NHP historiques</vt:lpstr>
      <vt:lpstr>Sondage Institut FP Canada</vt:lpstr>
      <vt:lpstr>IPC 1997-2024</vt:lpstr>
      <vt:lpstr>Comparaison Normes vs réalité</vt:lpstr>
      <vt:lpstr>Données sur 50 ans</vt:lpstr>
      <vt:lpstr>Corrélation historique</vt:lpstr>
      <vt:lpstr>IPC2024</vt:lpstr>
      <vt:lpstr>Norme 2009 équilibré et réalisé</vt:lpstr>
      <vt:lpstr>Données Normes vs réalité </vt:lpstr>
      <vt:lpstr>'Données sur 50 ans'!Impression_des_titres</vt:lpstr>
      <vt:lpstr>'Actions étrangères (développés)'!Zone_d_impression</vt:lpstr>
      <vt:lpstr>'Actions étrangères (émergents)'!Zone_d_impression</vt:lpstr>
      <vt:lpstr>'Court terme'!Zone_d_impression</vt:lpstr>
      <vt:lpstr>Inflation!Zone_d_impression</vt:lpstr>
      <vt:lpstr>Introduction!Zone_d_impression</vt:lpstr>
      <vt:lpstr>'Résumé des taux'!Zone_d_impression</vt:lpstr>
      <vt:lpstr>'Revenu fixe'!Zone_d_impression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Liette Pitre</cp:lastModifiedBy>
  <cp:revision/>
  <dcterms:created xsi:type="dcterms:W3CDTF">1996-10-21T11:03:58Z</dcterms:created>
  <dcterms:modified xsi:type="dcterms:W3CDTF">2024-04-16T21:34:08Z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0x0101006323F84006B58F4ABA422425CFF228E9</vt:lpwstr>
  </property>
  <property fmtid="{D5CDD505-2E9C-101B-9397-08002B2CF9AE}" pid="3" name="MediaServiceImageTags">
    <vt:lpwstr/>
  </property>
</Properties>
</file>