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showInkAnnotation="0" codeName="ThisWorkbook" defaultThemeVersion="124226"/>
  <mc:AlternateContent xmlns:mc="http://schemas.openxmlformats.org/markup-compatibility/2006">
    <mc:Choice Requires="x15">
      <x15ac:absPath xmlns:x15ac="http://schemas.microsoft.com/office/spreadsheetml/2010/11/ac" url="https://iqpf.sharepoint.com/sites/Contenupdagogique39/Documents partages/Normes hypothèses de projection/MAJ NHP 2024/"/>
    </mc:Choice>
  </mc:AlternateContent>
  <xr:revisionPtr revIDLastSave="568" documentId="8_{DDC3EA5A-400F-44F2-9471-B7B5164EFBD3}" xr6:coauthVersionLast="47" xr6:coauthVersionMax="47" xr10:uidLastSave="{031E15A9-A5C8-A84E-98FB-1AAECEC765CD}"/>
  <bookViews>
    <workbookView xWindow="4220" yWindow="500" windowWidth="32800" windowHeight="19340" tabRatio="854" xr2:uid="{00000000-000D-0000-FFFF-FFFF00000000}"/>
  </bookViews>
  <sheets>
    <sheet name="Addendum" sheetId="22" r:id="rId1"/>
    <sheet name="Introduction" sheetId="16" r:id="rId2"/>
    <sheet name="Calculating the PAG" sheetId="28" r:id="rId3"/>
    <sheet name="Summary Rates" sheetId="9" r:id="rId4"/>
    <sheet name="Supporting Data for PAG" sheetId="30" r:id="rId5"/>
    <sheet name="Inflation" sheetId="10" r:id="rId6"/>
    <sheet name="Short-Term" sheetId="11" r:id="rId7"/>
    <sheet name="Fixed Income" sheetId="12" r:id="rId8"/>
    <sheet name="Canadian Domestic Equities" sheetId="13" r:id="rId9"/>
    <sheet name="Foreign Equities (Developed)" sheetId="34" r:id="rId10"/>
    <sheet name="Foreign Equities (Emerging)" sheetId="15" r:id="rId11"/>
    <sheet name="Historical Rates" sheetId="31" r:id="rId12"/>
    <sheet name="Historical PAG" sheetId="27" r:id="rId13"/>
    <sheet name="FP Canada-Institute Survey" sheetId="35" r:id="rId14"/>
    <sheet name="CPI Results" sheetId="40" r:id="rId15"/>
    <sheet name="PAG 2009 and Actuals" sheetId="42" r:id="rId16"/>
    <sheet name="50 Years Data " sheetId="32" r:id="rId17"/>
    <sheet name="Historical Correlation" sheetId="45" r:id="rId18"/>
    <sheet name="Tracking PAG and Actuals" sheetId="47" r:id="rId19"/>
    <sheet name="CPI2024" sheetId="46" state="hidden" r:id="rId20"/>
  </sheets>
  <definedNames>
    <definedName name="FP_Canada_IPF_Survey">Inflation!$C$7</definedName>
    <definedName name="FP_Canada_Survey">Inflation!$C$7</definedName>
    <definedName name="_xlnm.Print_Titles" localSheetId="16">'50 Years Data '!$5:$6</definedName>
    <definedName name="_xlnm.Print_Area" localSheetId="16">'50 Years Data '!$A$1:$AG$112</definedName>
    <definedName name="_xlnm.Print_Area" localSheetId="0">Addendum!$A$1:$G$33</definedName>
    <definedName name="_xlnm.Print_Area" localSheetId="2">'Calculating the PAG'!$A$1:$F$30</definedName>
    <definedName name="_xlnm.Print_Area" localSheetId="8">'Canadian Domestic Equities'!$A$1:$F$11</definedName>
    <definedName name="_xlnm.Print_Area" localSheetId="7">'Fixed Income'!$B$1:$G$12</definedName>
    <definedName name="_xlnm.Print_Area" localSheetId="9">'Foreign Equities (Developed)'!$A$1:$G$12</definedName>
    <definedName name="_xlnm.Print_Area" localSheetId="10">'Foreign Equities (Emerging)'!$A$1:$G$13</definedName>
    <definedName name="_xlnm.Print_Area" localSheetId="13">'FP Canada-Institute Survey'!$A$1:$K$24</definedName>
    <definedName name="_xlnm.Print_Area" localSheetId="12">'Historical PAG'!$A$1:$T$13</definedName>
    <definedName name="_xlnm.Print_Area" localSheetId="11">'Historical Rates'!$A$1:$F$30</definedName>
    <definedName name="_xlnm.Print_Area" localSheetId="5">Inflation!$A$1:$G$12</definedName>
    <definedName name="_xlnm.Print_Area" localSheetId="1">Introduction!$A$1:$J$25</definedName>
    <definedName name="_xlnm.Print_Area" localSheetId="6">'Short-Term'!$A$1:$G$13</definedName>
    <definedName name="_xlnm.Print_Area" localSheetId="3">'Summary Rates'!$A$1:$P$26</definedName>
    <definedName name="_xlnm.Print_Area" localSheetId="4">'Supporting Data for PAG'!$A$1:$F$30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47" l="1"/>
  <c r="A136" i="47" s="1"/>
  <c r="A137" i="47" s="1"/>
  <c r="A138" i="47" s="1"/>
  <c r="A139" i="47" s="1"/>
  <c r="A140" i="47" s="1"/>
  <c r="A141" i="47" s="1"/>
  <c r="A142" i="47" s="1"/>
  <c r="A143" i="47" s="1"/>
  <c r="A144" i="47" s="1"/>
  <c r="A145" i="47" s="1"/>
  <c r="A146" i="47" s="1"/>
  <c r="A147" i="47" s="1"/>
  <c r="A148" i="47" s="1"/>
  <c r="A149" i="47" s="1"/>
  <c r="A150" i="47" s="1"/>
  <c r="A151" i="47" s="1"/>
  <c r="A152" i="47" s="1"/>
  <c r="A153" i="47" s="1"/>
  <c r="A154" i="47" s="1"/>
  <c r="A155" i="47" s="1"/>
  <c r="A156" i="47" s="1"/>
  <c r="A157" i="47" s="1"/>
  <c r="A158" i="47" s="1"/>
  <c r="A159" i="47" s="1"/>
  <c r="A160" i="47" s="1"/>
  <c r="A161" i="47" s="1"/>
  <c r="A162" i="47" s="1"/>
  <c r="A163" i="47" s="1"/>
  <c r="A164" i="47" s="1"/>
  <c r="A165" i="47" s="1"/>
  <c r="A166" i="47" s="1"/>
  <c r="A167" i="47" s="1"/>
  <c r="A168" i="47" s="1"/>
  <c r="A169" i="47" s="1"/>
  <c r="A170" i="47" s="1"/>
  <c r="A171" i="47" s="1"/>
  <c r="A172" i="47" s="1"/>
  <c r="A173" i="47" s="1"/>
  <c r="A174" i="47" s="1"/>
  <c r="A175" i="47" s="1"/>
  <c r="A176" i="47" s="1"/>
  <c r="A177" i="47" s="1"/>
  <c r="A178" i="47" s="1"/>
  <c r="A179" i="47" s="1"/>
  <c r="A180" i="47" s="1"/>
  <c r="A181" i="47" s="1"/>
  <c r="A182" i="47" s="1"/>
  <c r="A183" i="47" s="1"/>
  <c r="A184" i="47" s="1"/>
  <c r="A185" i="47" s="1"/>
  <c r="A186" i="47" s="1"/>
  <c r="A187" i="47" s="1"/>
  <c r="A134" i="47"/>
  <c r="B55" i="47"/>
  <c r="J10" i="47"/>
  <c r="J11" i="47" s="1"/>
  <c r="J12" i="47" s="1"/>
  <c r="J13" i="47" s="1"/>
  <c r="J14" i="47" s="1"/>
  <c r="J15" i="47" s="1"/>
  <c r="J16" i="47" s="1"/>
  <c r="J17" i="47" s="1"/>
  <c r="J18" i="47" s="1"/>
  <c r="J19" i="47" s="1"/>
  <c r="J20" i="47" s="1"/>
  <c r="J21" i="47" s="1"/>
  <c r="J22" i="47" s="1"/>
  <c r="J23" i="47" s="1"/>
  <c r="J24" i="47" s="1"/>
  <c r="J25" i="47" s="1"/>
  <c r="J26" i="47" s="1"/>
  <c r="J27" i="47" s="1"/>
  <c r="J28" i="47" s="1"/>
  <c r="J29" i="47" s="1"/>
  <c r="J30" i="47" s="1"/>
  <c r="J31" i="47" s="1"/>
  <c r="J32" i="47" s="1"/>
  <c r="J33" i="47" s="1"/>
  <c r="J34" i="47" s="1"/>
  <c r="J35" i="47" s="1"/>
  <c r="J36" i="47" s="1"/>
  <c r="J37" i="47" s="1"/>
  <c r="J38" i="47" s="1"/>
  <c r="J39" i="47" s="1"/>
  <c r="J40" i="47" s="1"/>
  <c r="J41" i="47" s="1"/>
  <c r="J42" i="47" s="1"/>
  <c r="J43" i="47" s="1"/>
  <c r="J44" i="47" s="1"/>
  <c r="J45" i="47" s="1"/>
  <c r="J46" i="47" s="1"/>
  <c r="J47" i="47" s="1"/>
  <c r="J48" i="47" s="1"/>
  <c r="J49" i="47" s="1"/>
  <c r="J50" i="47" s="1"/>
  <c r="J51" i="47" s="1"/>
  <c r="J52" i="47" s="1"/>
  <c r="J53" i="47" s="1"/>
  <c r="J54" i="47" s="1"/>
  <c r="J55" i="47" s="1"/>
  <c r="J56" i="47" s="1"/>
  <c r="J57" i="47" s="1"/>
  <c r="J58" i="47" s="1"/>
  <c r="J59" i="47" s="1"/>
  <c r="J60" i="47" s="1"/>
  <c r="J61" i="47" s="1"/>
  <c r="J62" i="47" s="1"/>
  <c r="J63" i="47" s="1"/>
  <c r="J64" i="47" s="1"/>
  <c r="J65" i="47" s="1"/>
  <c r="J66" i="47" s="1"/>
  <c r="J67" i="47" s="1"/>
  <c r="J68" i="47" s="1"/>
  <c r="J69" i="47" s="1"/>
  <c r="J70" i="47" s="1"/>
  <c r="J71" i="47" s="1"/>
  <c r="J72" i="47" s="1"/>
  <c r="J73" i="47" s="1"/>
  <c r="J74" i="47" s="1"/>
  <c r="J75" i="47" s="1"/>
  <c r="J76" i="47" s="1"/>
  <c r="J77" i="47" s="1"/>
  <c r="J78" i="47" s="1"/>
  <c r="J79" i="47" s="1"/>
  <c r="J80" i="47" s="1"/>
  <c r="J81" i="47" s="1"/>
  <c r="J82" i="47" s="1"/>
  <c r="J83" i="47" s="1"/>
  <c r="J84" i="47" s="1"/>
  <c r="J85" i="47" s="1"/>
  <c r="J86" i="47" s="1"/>
  <c r="J87" i="47" s="1"/>
  <c r="J88" i="47" s="1"/>
  <c r="J89" i="47" s="1"/>
  <c r="J90" i="47" s="1"/>
  <c r="J91" i="47" s="1"/>
  <c r="J92" i="47" s="1"/>
  <c r="J93" i="47" s="1"/>
  <c r="J94" i="47" s="1"/>
  <c r="J95" i="47" s="1"/>
  <c r="J96" i="47" s="1"/>
  <c r="J97" i="47" s="1"/>
  <c r="J98" i="47" s="1"/>
  <c r="J99" i="47" s="1"/>
  <c r="J100" i="47" s="1"/>
  <c r="J101" i="47" s="1"/>
  <c r="J102" i="47" s="1"/>
  <c r="J103" i="47" s="1"/>
  <c r="J104" i="47" s="1"/>
  <c r="J105" i="47" s="1"/>
  <c r="J106" i="47" s="1"/>
  <c r="J107" i="47" s="1"/>
  <c r="J108" i="47" s="1"/>
  <c r="J109" i="47" s="1"/>
  <c r="J110" i="47" s="1"/>
  <c r="J111" i="47" s="1"/>
  <c r="J112" i="47" s="1"/>
  <c r="J113" i="47" s="1"/>
  <c r="J114" i="47" s="1"/>
  <c r="J115" i="47" s="1"/>
  <c r="J116" i="47" s="1"/>
  <c r="J117" i="47" s="1"/>
  <c r="J118" i="47" s="1"/>
  <c r="J119" i="47" s="1"/>
  <c r="J120" i="47" s="1"/>
  <c r="J121" i="47" s="1"/>
  <c r="J122" i="47" s="1"/>
  <c r="J123" i="47" s="1"/>
  <c r="J124" i="47" s="1"/>
  <c r="J125" i="47" s="1"/>
  <c r="J126" i="47" s="1"/>
  <c r="J127" i="47" s="1"/>
  <c r="J128" i="47" s="1"/>
  <c r="J129" i="47" s="1"/>
  <c r="J130" i="47" s="1"/>
  <c r="J131" i="47" s="1"/>
  <c r="J132" i="47" s="1"/>
  <c r="J133" i="47" s="1"/>
  <c r="J134" i="47" s="1"/>
  <c r="J135" i="47" s="1"/>
  <c r="J136" i="47" s="1"/>
  <c r="J137" i="47" s="1"/>
  <c r="J138" i="47" s="1"/>
  <c r="J139" i="47" s="1"/>
  <c r="J140" i="47" s="1"/>
  <c r="J141" i="47" s="1"/>
  <c r="J142" i="47" s="1"/>
  <c r="J143" i="47" s="1"/>
  <c r="J144" i="47" s="1"/>
  <c r="J145" i="47" s="1"/>
  <c r="J146" i="47" s="1"/>
  <c r="J147" i="47" s="1"/>
  <c r="J148" i="47" s="1"/>
  <c r="J149" i="47" s="1"/>
  <c r="J150" i="47" s="1"/>
  <c r="J151" i="47" s="1"/>
  <c r="J152" i="47" s="1"/>
  <c r="J153" i="47" s="1"/>
  <c r="J154" i="47" s="1"/>
  <c r="J155" i="47" s="1"/>
  <c r="J156" i="47" s="1"/>
  <c r="J157" i="47" s="1"/>
  <c r="J158" i="47" s="1"/>
  <c r="J159" i="47" s="1"/>
  <c r="J160" i="47" s="1"/>
  <c r="J161" i="47" s="1"/>
  <c r="J162" i="47" s="1"/>
  <c r="J163" i="47" s="1"/>
  <c r="J164" i="47" s="1"/>
  <c r="J165" i="47" s="1"/>
  <c r="J166" i="47" s="1"/>
  <c r="J167" i="47" s="1"/>
  <c r="J168" i="47" s="1"/>
  <c r="J169" i="47" s="1"/>
  <c r="J170" i="47" s="1"/>
  <c r="J171" i="47" s="1"/>
  <c r="J172" i="47" s="1"/>
  <c r="J173" i="47" s="1"/>
  <c r="J174" i="47" s="1"/>
  <c r="J175" i="47" s="1"/>
  <c r="J176" i="47" s="1"/>
  <c r="J177" i="47" s="1"/>
  <c r="J178" i="47" s="1"/>
  <c r="J179" i="47" s="1"/>
  <c r="J180" i="47" s="1"/>
  <c r="J181" i="47" s="1"/>
  <c r="J182" i="47" s="1"/>
  <c r="J183" i="47" s="1"/>
  <c r="J184" i="47" s="1"/>
  <c r="J185" i="47" s="1"/>
  <c r="J186" i="47" s="1"/>
  <c r="J187" i="47" s="1"/>
  <c r="F10" i="47"/>
  <c r="F11" i="47" s="1"/>
  <c r="F12" i="47" s="1"/>
  <c r="F13" i="47" s="1"/>
  <c r="F14" i="47" s="1"/>
  <c r="F15" i="47" s="1"/>
  <c r="F16" i="47" s="1"/>
  <c r="F17" i="47" s="1"/>
  <c r="F18" i="47" s="1"/>
  <c r="F19" i="47" s="1"/>
  <c r="F20" i="47" s="1"/>
  <c r="F21" i="47" s="1"/>
  <c r="F22" i="47" s="1"/>
  <c r="F23" i="47" s="1"/>
  <c r="F24" i="47" s="1"/>
  <c r="F25" i="47" s="1"/>
  <c r="F26" i="47" s="1"/>
  <c r="F27" i="47" s="1"/>
  <c r="F28" i="47" s="1"/>
  <c r="F29" i="47" s="1"/>
  <c r="F30" i="47" s="1"/>
  <c r="F31" i="47" s="1"/>
  <c r="F32" i="47" s="1"/>
  <c r="F33" i="47" s="1"/>
  <c r="F34" i="47" s="1"/>
  <c r="F35" i="47" s="1"/>
  <c r="F36" i="47" s="1"/>
  <c r="F37" i="47" s="1"/>
  <c r="F38" i="47" s="1"/>
  <c r="F39" i="47" s="1"/>
  <c r="F40" i="47" s="1"/>
  <c r="F41" i="47" s="1"/>
  <c r="F42" i="47" s="1"/>
  <c r="F43" i="47" s="1"/>
  <c r="F44" i="47" s="1"/>
  <c r="F45" i="47" s="1"/>
  <c r="F46" i="47" s="1"/>
  <c r="F47" i="47" s="1"/>
  <c r="F48" i="47" s="1"/>
  <c r="F49" i="47" s="1"/>
  <c r="F50" i="47" s="1"/>
  <c r="F51" i="47" s="1"/>
  <c r="F52" i="47" s="1"/>
  <c r="F53" i="47" s="1"/>
  <c r="F54" i="47" s="1"/>
  <c r="F55" i="47" s="1"/>
  <c r="F56" i="47" s="1"/>
  <c r="F57" i="47" s="1"/>
  <c r="F58" i="47" s="1"/>
  <c r="F59" i="47" s="1"/>
  <c r="F60" i="47" s="1"/>
  <c r="F61" i="47" s="1"/>
  <c r="F62" i="47" s="1"/>
  <c r="F63" i="47" s="1"/>
  <c r="F64" i="47" s="1"/>
  <c r="F65" i="47" s="1"/>
  <c r="F66" i="47" s="1"/>
  <c r="F67" i="47" s="1"/>
  <c r="F68" i="47" s="1"/>
  <c r="F69" i="47" s="1"/>
  <c r="F70" i="47" s="1"/>
  <c r="F71" i="47" s="1"/>
  <c r="F72" i="47" s="1"/>
  <c r="F73" i="47" s="1"/>
  <c r="F74" i="47" s="1"/>
  <c r="F75" i="47" s="1"/>
  <c r="F76" i="47" s="1"/>
  <c r="F77" i="47" s="1"/>
  <c r="F78" i="47" s="1"/>
  <c r="F79" i="47" s="1"/>
  <c r="F80" i="47" s="1"/>
  <c r="F81" i="47" s="1"/>
  <c r="F82" i="47" s="1"/>
  <c r="F83" i="47" s="1"/>
  <c r="F84" i="47" s="1"/>
  <c r="F85" i="47" s="1"/>
  <c r="F86" i="47" s="1"/>
  <c r="F87" i="47" s="1"/>
  <c r="F88" i="47" s="1"/>
  <c r="F89" i="47" s="1"/>
  <c r="F90" i="47" s="1"/>
  <c r="F91" i="47" s="1"/>
  <c r="F92" i="47" s="1"/>
  <c r="F93" i="47" s="1"/>
  <c r="F94" i="47" s="1"/>
  <c r="F95" i="47" s="1"/>
  <c r="F96" i="47" s="1"/>
  <c r="F97" i="47" s="1"/>
  <c r="F98" i="47" s="1"/>
  <c r="F99" i="47" s="1"/>
  <c r="F100" i="47" s="1"/>
  <c r="F101" i="47" s="1"/>
  <c r="F102" i="47" s="1"/>
  <c r="F103" i="47" s="1"/>
  <c r="F104" i="47" s="1"/>
  <c r="F105" i="47" s="1"/>
  <c r="F106" i="47" s="1"/>
  <c r="F107" i="47" s="1"/>
  <c r="F108" i="47" s="1"/>
  <c r="F109" i="47" s="1"/>
  <c r="F110" i="47" s="1"/>
  <c r="F111" i="47" s="1"/>
  <c r="F112" i="47" s="1"/>
  <c r="F113" i="47" s="1"/>
  <c r="F114" i="47" s="1"/>
  <c r="F115" i="47" s="1"/>
  <c r="F116" i="47" s="1"/>
  <c r="F117" i="47" s="1"/>
  <c r="F118" i="47" s="1"/>
  <c r="F119" i="47" s="1"/>
  <c r="F120" i="47" s="1"/>
  <c r="F121" i="47" s="1"/>
  <c r="F122" i="47" s="1"/>
  <c r="F123" i="47" s="1"/>
  <c r="F124" i="47" s="1"/>
  <c r="F125" i="47" s="1"/>
  <c r="F126" i="47" s="1"/>
  <c r="F127" i="47" s="1"/>
  <c r="F128" i="47" s="1"/>
  <c r="F129" i="47" s="1"/>
  <c r="F130" i="47" s="1"/>
  <c r="F131" i="47" s="1"/>
  <c r="F132" i="47" s="1"/>
  <c r="F133" i="47" s="1"/>
  <c r="F134" i="47" s="1"/>
  <c r="F135" i="47" s="1"/>
  <c r="F136" i="47" s="1"/>
  <c r="F137" i="47" s="1"/>
  <c r="F138" i="47" s="1"/>
  <c r="F139" i="47" s="1"/>
  <c r="F140" i="47" s="1"/>
  <c r="F141" i="47" s="1"/>
  <c r="F142" i="47" s="1"/>
  <c r="F143" i="47" s="1"/>
  <c r="F144" i="47" s="1"/>
  <c r="F145" i="47" s="1"/>
  <c r="F146" i="47" s="1"/>
  <c r="F147" i="47" s="1"/>
  <c r="F148" i="47" s="1"/>
  <c r="F149" i="47" s="1"/>
  <c r="F150" i="47" s="1"/>
  <c r="F151" i="47" s="1"/>
  <c r="F152" i="47" s="1"/>
  <c r="F153" i="47" s="1"/>
  <c r="F154" i="47" s="1"/>
  <c r="F155" i="47" s="1"/>
  <c r="F156" i="47" s="1"/>
  <c r="F157" i="47" s="1"/>
  <c r="F158" i="47" s="1"/>
  <c r="F159" i="47" s="1"/>
  <c r="F160" i="47" s="1"/>
  <c r="F161" i="47" s="1"/>
  <c r="F162" i="47" s="1"/>
  <c r="F163" i="47" s="1"/>
  <c r="F164" i="47" s="1"/>
  <c r="F165" i="47" s="1"/>
  <c r="F166" i="47" s="1"/>
  <c r="F167" i="47" s="1"/>
  <c r="F168" i="47" s="1"/>
  <c r="F169" i="47" s="1"/>
  <c r="F170" i="47" s="1"/>
  <c r="F171" i="47" s="1"/>
  <c r="F172" i="47" s="1"/>
  <c r="F173" i="47" s="1"/>
  <c r="F174" i="47" s="1"/>
  <c r="F175" i="47" s="1"/>
  <c r="F176" i="47" s="1"/>
  <c r="F177" i="47" s="1"/>
  <c r="F178" i="47" s="1"/>
  <c r="F179" i="47" s="1"/>
  <c r="F180" i="47" s="1"/>
  <c r="F181" i="47" s="1"/>
  <c r="F182" i="47" s="1"/>
  <c r="F183" i="47" s="1"/>
  <c r="F184" i="47" s="1"/>
  <c r="F185" i="47" s="1"/>
  <c r="F186" i="47" s="1"/>
  <c r="F187" i="47" s="1"/>
  <c r="J8" i="47"/>
  <c r="J9" i="47" s="1"/>
  <c r="F8" i="47"/>
  <c r="F9" i="47" s="1"/>
  <c r="J7" i="47"/>
  <c r="H7" i="47"/>
  <c r="H8" i="47" s="1"/>
  <c r="H9" i="47" s="1"/>
  <c r="H10" i="47" s="1"/>
  <c r="H11" i="47" s="1"/>
  <c r="H12" i="47" s="1"/>
  <c r="H13" i="47" s="1"/>
  <c r="H14" i="47" s="1"/>
  <c r="H15" i="47" s="1"/>
  <c r="H16" i="47" s="1"/>
  <c r="H17" i="47" s="1"/>
  <c r="H18" i="47" s="1"/>
  <c r="H19" i="47" s="1"/>
  <c r="H20" i="47" s="1"/>
  <c r="H21" i="47" s="1"/>
  <c r="H22" i="47" s="1"/>
  <c r="H23" i="47" s="1"/>
  <c r="H24" i="47" s="1"/>
  <c r="H25" i="47" s="1"/>
  <c r="H26" i="47" s="1"/>
  <c r="H27" i="47" s="1"/>
  <c r="H28" i="47" s="1"/>
  <c r="H29" i="47" s="1"/>
  <c r="H30" i="47" s="1"/>
  <c r="H31" i="47" s="1"/>
  <c r="H32" i="47" s="1"/>
  <c r="H33" i="47" s="1"/>
  <c r="H34" i="47" s="1"/>
  <c r="H35" i="47" s="1"/>
  <c r="H36" i="47" s="1"/>
  <c r="H37" i="47" s="1"/>
  <c r="H38" i="47" s="1"/>
  <c r="H39" i="47" s="1"/>
  <c r="H40" i="47" s="1"/>
  <c r="H41" i="47" s="1"/>
  <c r="H42" i="47" s="1"/>
  <c r="H43" i="47" s="1"/>
  <c r="H44" i="47" s="1"/>
  <c r="H45" i="47" s="1"/>
  <c r="H46" i="47" s="1"/>
  <c r="H47" i="47" s="1"/>
  <c r="H48" i="47" s="1"/>
  <c r="H49" i="47" s="1"/>
  <c r="H50" i="47" s="1"/>
  <c r="H51" i="47" s="1"/>
  <c r="H52" i="47" s="1"/>
  <c r="H53" i="47" s="1"/>
  <c r="H54" i="47" s="1"/>
  <c r="H55" i="47" s="1"/>
  <c r="H56" i="47" s="1"/>
  <c r="H57" i="47" s="1"/>
  <c r="H58" i="47" s="1"/>
  <c r="H59" i="47" s="1"/>
  <c r="H60" i="47" s="1"/>
  <c r="H61" i="47" s="1"/>
  <c r="H62" i="47" s="1"/>
  <c r="H63" i="47" s="1"/>
  <c r="H64" i="47" s="1"/>
  <c r="H65" i="47" s="1"/>
  <c r="H66" i="47" s="1"/>
  <c r="H67" i="47" s="1"/>
  <c r="H68" i="47" s="1"/>
  <c r="H69" i="47" s="1"/>
  <c r="H70" i="47" s="1"/>
  <c r="H71" i="47" s="1"/>
  <c r="H72" i="47" s="1"/>
  <c r="H73" i="47" s="1"/>
  <c r="H74" i="47" s="1"/>
  <c r="H75" i="47" s="1"/>
  <c r="H76" i="47" s="1"/>
  <c r="H77" i="47" s="1"/>
  <c r="H78" i="47" s="1"/>
  <c r="H79" i="47" s="1"/>
  <c r="H80" i="47" s="1"/>
  <c r="H81" i="47" s="1"/>
  <c r="H82" i="47" s="1"/>
  <c r="H83" i="47" s="1"/>
  <c r="H84" i="47" s="1"/>
  <c r="H85" i="47" s="1"/>
  <c r="H86" i="47" s="1"/>
  <c r="H87" i="47" s="1"/>
  <c r="H88" i="47" s="1"/>
  <c r="H89" i="47" s="1"/>
  <c r="H90" i="47" s="1"/>
  <c r="H91" i="47" s="1"/>
  <c r="H92" i="47" s="1"/>
  <c r="H93" i="47" s="1"/>
  <c r="H94" i="47" s="1"/>
  <c r="H95" i="47" s="1"/>
  <c r="H96" i="47" s="1"/>
  <c r="H97" i="47" s="1"/>
  <c r="H98" i="47" s="1"/>
  <c r="H99" i="47" s="1"/>
  <c r="H100" i="47" s="1"/>
  <c r="H101" i="47" s="1"/>
  <c r="H102" i="47" s="1"/>
  <c r="H103" i="47" s="1"/>
  <c r="H104" i="47" s="1"/>
  <c r="H105" i="47" s="1"/>
  <c r="H106" i="47" s="1"/>
  <c r="H107" i="47" s="1"/>
  <c r="H108" i="47" s="1"/>
  <c r="H109" i="47" s="1"/>
  <c r="H110" i="47" s="1"/>
  <c r="H111" i="47" s="1"/>
  <c r="H112" i="47" s="1"/>
  <c r="H113" i="47" s="1"/>
  <c r="H114" i="47" s="1"/>
  <c r="H115" i="47" s="1"/>
  <c r="H116" i="47" s="1"/>
  <c r="H117" i="47" s="1"/>
  <c r="H118" i="47" s="1"/>
  <c r="H119" i="47" s="1"/>
  <c r="H120" i="47" s="1"/>
  <c r="H121" i="47" s="1"/>
  <c r="H122" i="47" s="1"/>
  <c r="H123" i="47" s="1"/>
  <c r="H124" i="47" s="1"/>
  <c r="H125" i="47" s="1"/>
  <c r="H126" i="47" s="1"/>
  <c r="H127" i="47" s="1"/>
  <c r="H128" i="47" s="1"/>
  <c r="H129" i="47" s="1"/>
  <c r="H130" i="47" s="1"/>
  <c r="H131" i="47" s="1"/>
  <c r="H132" i="47" s="1"/>
  <c r="H133" i="47" s="1"/>
  <c r="H134" i="47" s="1"/>
  <c r="H135" i="47" s="1"/>
  <c r="H136" i="47" s="1"/>
  <c r="H137" i="47" s="1"/>
  <c r="H138" i="47" s="1"/>
  <c r="H139" i="47" s="1"/>
  <c r="H140" i="47" s="1"/>
  <c r="H141" i="47" s="1"/>
  <c r="H142" i="47" s="1"/>
  <c r="H143" i="47" s="1"/>
  <c r="H144" i="47" s="1"/>
  <c r="H145" i="47" s="1"/>
  <c r="H146" i="47" s="1"/>
  <c r="H147" i="47" s="1"/>
  <c r="H148" i="47" s="1"/>
  <c r="H149" i="47" s="1"/>
  <c r="H150" i="47" s="1"/>
  <c r="H151" i="47" s="1"/>
  <c r="H152" i="47" s="1"/>
  <c r="H153" i="47" s="1"/>
  <c r="H154" i="47" s="1"/>
  <c r="H155" i="47" s="1"/>
  <c r="H156" i="47" s="1"/>
  <c r="H157" i="47" s="1"/>
  <c r="H158" i="47" s="1"/>
  <c r="H159" i="47" s="1"/>
  <c r="H160" i="47" s="1"/>
  <c r="H161" i="47" s="1"/>
  <c r="H162" i="47" s="1"/>
  <c r="H163" i="47" s="1"/>
  <c r="H164" i="47" s="1"/>
  <c r="H165" i="47" s="1"/>
  <c r="H166" i="47" s="1"/>
  <c r="H167" i="47" s="1"/>
  <c r="H168" i="47" s="1"/>
  <c r="H169" i="47" s="1"/>
  <c r="H170" i="47" s="1"/>
  <c r="H171" i="47" s="1"/>
  <c r="H172" i="47" s="1"/>
  <c r="H173" i="47" s="1"/>
  <c r="H174" i="47" s="1"/>
  <c r="H175" i="47" s="1"/>
  <c r="H176" i="47" s="1"/>
  <c r="H177" i="47" s="1"/>
  <c r="H178" i="47" s="1"/>
  <c r="H179" i="47" s="1"/>
  <c r="H180" i="47" s="1"/>
  <c r="H181" i="47" s="1"/>
  <c r="H182" i="47" s="1"/>
  <c r="H183" i="47" s="1"/>
  <c r="H184" i="47" s="1"/>
  <c r="H185" i="47" s="1"/>
  <c r="H186" i="47" s="1"/>
  <c r="H187" i="47" s="1"/>
  <c r="G7" i="47"/>
  <c r="G8" i="47" s="1"/>
  <c r="G9" i="47" s="1"/>
  <c r="G10" i="47" s="1"/>
  <c r="G11" i="47" s="1"/>
  <c r="G12" i="47" s="1"/>
  <c r="G13" i="47" s="1"/>
  <c r="G14" i="47" s="1"/>
  <c r="G15" i="47" s="1"/>
  <c r="G16" i="47" s="1"/>
  <c r="G17" i="47" s="1"/>
  <c r="G18" i="47" s="1"/>
  <c r="G19" i="47" s="1"/>
  <c r="G20" i="47" s="1"/>
  <c r="G21" i="47" s="1"/>
  <c r="G22" i="47" s="1"/>
  <c r="G23" i="47" s="1"/>
  <c r="G24" i="47" s="1"/>
  <c r="G25" i="47" s="1"/>
  <c r="G26" i="47" s="1"/>
  <c r="G27" i="47" s="1"/>
  <c r="G28" i="47" s="1"/>
  <c r="G29" i="47" s="1"/>
  <c r="G30" i="47" s="1"/>
  <c r="G31" i="47" s="1"/>
  <c r="G32" i="47" s="1"/>
  <c r="G33" i="47" s="1"/>
  <c r="G34" i="47" s="1"/>
  <c r="G35" i="47" s="1"/>
  <c r="G36" i="47" s="1"/>
  <c r="G37" i="47" s="1"/>
  <c r="G38" i="47" s="1"/>
  <c r="G39" i="47" s="1"/>
  <c r="G40" i="47" s="1"/>
  <c r="G41" i="47" s="1"/>
  <c r="G42" i="47" s="1"/>
  <c r="G43" i="47" s="1"/>
  <c r="G44" i="47" s="1"/>
  <c r="G45" i="47" s="1"/>
  <c r="G46" i="47" s="1"/>
  <c r="G47" i="47" s="1"/>
  <c r="G48" i="47" s="1"/>
  <c r="G49" i="47" s="1"/>
  <c r="G50" i="47" s="1"/>
  <c r="G51" i="47" s="1"/>
  <c r="G52" i="47" s="1"/>
  <c r="G53" i="47" s="1"/>
  <c r="G54" i="47" s="1"/>
  <c r="G55" i="47" s="1"/>
  <c r="G56" i="47" s="1"/>
  <c r="G57" i="47" s="1"/>
  <c r="G58" i="47" s="1"/>
  <c r="G59" i="47" s="1"/>
  <c r="G60" i="47" s="1"/>
  <c r="G61" i="47" s="1"/>
  <c r="G62" i="47" s="1"/>
  <c r="G63" i="47" s="1"/>
  <c r="G64" i="47" s="1"/>
  <c r="G65" i="47" s="1"/>
  <c r="G66" i="47" s="1"/>
  <c r="G67" i="47" s="1"/>
  <c r="G68" i="47" s="1"/>
  <c r="G69" i="47" s="1"/>
  <c r="G70" i="47" s="1"/>
  <c r="G71" i="47" s="1"/>
  <c r="G72" i="47" s="1"/>
  <c r="G73" i="47" s="1"/>
  <c r="G74" i="47" s="1"/>
  <c r="G75" i="47" s="1"/>
  <c r="G76" i="47" s="1"/>
  <c r="G77" i="47" s="1"/>
  <c r="G78" i="47" s="1"/>
  <c r="G79" i="47" s="1"/>
  <c r="G80" i="47" s="1"/>
  <c r="G81" i="47" s="1"/>
  <c r="G82" i="47" s="1"/>
  <c r="G83" i="47" s="1"/>
  <c r="G84" i="47" s="1"/>
  <c r="G85" i="47" s="1"/>
  <c r="G86" i="47" s="1"/>
  <c r="G87" i="47" s="1"/>
  <c r="G88" i="47" s="1"/>
  <c r="G89" i="47" s="1"/>
  <c r="G90" i="47" s="1"/>
  <c r="G91" i="47" s="1"/>
  <c r="G92" i="47" s="1"/>
  <c r="G93" i="47" s="1"/>
  <c r="G94" i="47" s="1"/>
  <c r="G95" i="47" s="1"/>
  <c r="G96" i="47" s="1"/>
  <c r="G97" i="47" s="1"/>
  <c r="G98" i="47" s="1"/>
  <c r="G99" i="47" s="1"/>
  <c r="G100" i="47" s="1"/>
  <c r="G101" i="47" s="1"/>
  <c r="G102" i="47" s="1"/>
  <c r="G103" i="47" s="1"/>
  <c r="G104" i="47" s="1"/>
  <c r="G105" i="47" s="1"/>
  <c r="G106" i="47" s="1"/>
  <c r="G107" i="47" s="1"/>
  <c r="G108" i="47" s="1"/>
  <c r="G109" i="47" s="1"/>
  <c r="G110" i="47" s="1"/>
  <c r="G111" i="47" s="1"/>
  <c r="G112" i="47" s="1"/>
  <c r="G113" i="47" s="1"/>
  <c r="G114" i="47" s="1"/>
  <c r="G115" i="47" s="1"/>
  <c r="G116" i="47" s="1"/>
  <c r="G117" i="47" s="1"/>
  <c r="G118" i="47" s="1"/>
  <c r="G119" i="47" s="1"/>
  <c r="G120" i="47" s="1"/>
  <c r="G121" i="47" s="1"/>
  <c r="G122" i="47" s="1"/>
  <c r="G123" i="47" s="1"/>
  <c r="G124" i="47" s="1"/>
  <c r="G125" i="47" s="1"/>
  <c r="G126" i="47" s="1"/>
  <c r="G127" i="47" s="1"/>
  <c r="G128" i="47" s="1"/>
  <c r="G129" i="47" s="1"/>
  <c r="G130" i="47" s="1"/>
  <c r="G131" i="47" s="1"/>
  <c r="G132" i="47" s="1"/>
  <c r="G133" i="47" s="1"/>
  <c r="G134" i="47" s="1"/>
  <c r="G135" i="47" s="1"/>
  <c r="G136" i="47" s="1"/>
  <c r="G137" i="47" s="1"/>
  <c r="G138" i="47" s="1"/>
  <c r="G139" i="47" s="1"/>
  <c r="G140" i="47" s="1"/>
  <c r="G141" i="47" s="1"/>
  <c r="G142" i="47" s="1"/>
  <c r="G143" i="47" s="1"/>
  <c r="G144" i="47" s="1"/>
  <c r="G145" i="47" s="1"/>
  <c r="G146" i="47" s="1"/>
  <c r="G147" i="47" s="1"/>
  <c r="G148" i="47" s="1"/>
  <c r="G149" i="47" s="1"/>
  <c r="G150" i="47" s="1"/>
  <c r="G151" i="47" s="1"/>
  <c r="G152" i="47" s="1"/>
  <c r="G153" i="47" s="1"/>
  <c r="G154" i="47" s="1"/>
  <c r="G155" i="47" s="1"/>
  <c r="G156" i="47" s="1"/>
  <c r="G157" i="47" s="1"/>
  <c r="G158" i="47" s="1"/>
  <c r="G159" i="47" s="1"/>
  <c r="G160" i="47" s="1"/>
  <c r="G161" i="47" s="1"/>
  <c r="G162" i="47" s="1"/>
  <c r="G163" i="47" s="1"/>
  <c r="G164" i="47" s="1"/>
  <c r="G165" i="47" s="1"/>
  <c r="G166" i="47" s="1"/>
  <c r="G167" i="47" s="1"/>
  <c r="G168" i="47" s="1"/>
  <c r="G169" i="47" s="1"/>
  <c r="G170" i="47" s="1"/>
  <c r="G171" i="47" s="1"/>
  <c r="G172" i="47" s="1"/>
  <c r="G173" i="47" s="1"/>
  <c r="G174" i="47" s="1"/>
  <c r="G175" i="47" s="1"/>
  <c r="G176" i="47" s="1"/>
  <c r="G177" i="47" s="1"/>
  <c r="G178" i="47" s="1"/>
  <c r="G179" i="47" s="1"/>
  <c r="G180" i="47" s="1"/>
  <c r="G181" i="47" s="1"/>
  <c r="G182" i="47" s="1"/>
  <c r="G183" i="47" s="1"/>
  <c r="G184" i="47" s="1"/>
  <c r="G185" i="47" s="1"/>
  <c r="G186" i="47" s="1"/>
  <c r="G187" i="47" s="1"/>
  <c r="F7" i="47"/>
  <c r="E7" i="47"/>
  <c r="I6" i="47"/>
  <c r="J4" i="47"/>
  <c r="E8" i="47" l="1"/>
  <c r="I7" i="47"/>
  <c r="E9" i="47" l="1"/>
  <c r="I8" i="47"/>
  <c r="I9" i="47" l="1"/>
  <c r="E10" i="47"/>
  <c r="I10" i="47" l="1"/>
  <c r="E11" i="47"/>
  <c r="E12" i="47" l="1"/>
  <c r="I11" i="47"/>
  <c r="E13" i="47" l="1"/>
  <c r="I12" i="47"/>
  <c r="I13" i="47" l="1"/>
  <c r="E14" i="47"/>
  <c r="I14" i="47" l="1"/>
  <c r="E15" i="47"/>
  <c r="E16" i="47" l="1"/>
  <c r="I15" i="47"/>
  <c r="E17" i="47" l="1"/>
  <c r="I16" i="47"/>
  <c r="I17" i="47" l="1"/>
  <c r="E18" i="47"/>
  <c r="I18" i="47" l="1"/>
  <c r="E19" i="47"/>
  <c r="E20" i="47" l="1"/>
  <c r="I19" i="47"/>
  <c r="E21" i="47" l="1"/>
  <c r="I20" i="47"/>
  <c r="E22" i="47" l="1"/>
  <c r="I21" i="47"/>
  <c r="I22" i="47" l="1"/>
  <c r="E23" i="47"/>
  <c r="E24" i="47" l="1"/>
  <c r="I23" i="47"/>
  <c r="E25" i="47" l="1"/>
  <c r="I24" i="47"/>
  <c r="I25" i="47" l="1"/>
  <c r="E26" i="47"/>
  <c r="I26" i="47" l="1"/>
  <c r="E27" i="47"/>
  <c r="E28" i="47" l="1"/>
  <c r="I27" i="47"/>
  <c r="E29" i="47" l="1"/>
  <c r="I28" i="47"/>
  <c r="I29" i="47" l="1"/>
  <c r="E30" i="47"/>
  <c r="I30" i="47" l="1"/>
  <c r="E31" i="47"/>
  <c r="E32" i="47" l="1"/>
  <c r="I31" i="47"/>
  <c r="E33" i="47" l="1"/>
  <c r="I32" i="47"/>
  <c r="I33" i="47" l="1"/>
  <c r="E34" i="47"/>
  <c r="I34" i="47" l="1"/>
  <c r="E35" i="47"/>
  <c r="E36" i="47" l="1"/>
  <c r="I35" i="47"/>
  <c r="E37" i="47" l="1"/>
  <c r="I36" i="47"/>
  <c r="E38" i="47" l="1"/>
  <c r="I37" i="47"/>
  <c r="I38" i="47" l="1"/>
  <c r="E39" i="47"/>
  <c r="E40" i="47" l="1"/>
  <c r="I39" i="47"/>
  <c r="E41" i="47" l="1"/>
  <c r="I40" i="47"/>
  <c r="E42" i="47" l="1"/>
  <c r="I41" i="47"/>
  <c r="I42" i="47" l="1"/>
  <c r="E43" i="47"/>
  <c r="E44" i="47" l="1"/>
  <c r="I43" i="47"/>
  <c r="I44" i="47" l="1"/>
  <c r="E45" i="47"/>
  <c r="I45" i="47" l="1"/>
  <c r="E46" i="47"/>
  <c r="I46" i="47" l="1"/>
  <c r="E47" i="47"/>
  <c r="E48" i="47" l="1"/>
  <c r="I47" i="47"/>
  <c r="E49" i="47" l="1"/>
  <c r="I48" i="47"/>
  <c r="E50" i="47" l="1"/>
  <c r="I49" i="47"/>
  <c r="I50" i="47" l="1"/>
  <c r="E51" i="47"/>
  <c r="E52" i="47" l="1"/>
  <c r="I51" i="47"/>
  <c r="I52" i="47" l="1"/>
  <c r="E53" i="47"/>
  <c r="E54" i="47" l="1"/>
  <c r="I53" i="47"/>
  <c r="I54" i="47" l="1"/>
  <c r="E55" i="47"/>
  <c r="E56" i="47" l="1"/>
  <c r="I55" i="47"/>
  <c r="E57" i="47" l="1"/>
  <c r="I56" i="47"/>
  <c r="E58" i="47" l="1"/>
  <c r="I57" i="47"/>
  <c r="I58" i="47" l="1"/>
  <c r="E59" i="47"/>
  <c r="E60" i="47" l="1"/>
  <c r="I59" i="47"/>
  <c r="E61" i="47" l="1"/>
  <c r="I60" i="47"/>
  <c r="E62" i="47" l="1"/>
  <c r="I61" i="47"/>
  <c r="I62" i="47" l="1"/>
  <c r="E63" i="47"/>
  <c r="E64" i="47" l="1"/>
  <c r="I63" i="47"/>
  <c r="I64" i="47" l="1"/>
  <c r="E65" i="47"/>
  <c r="I65" i="47" l="1"/>
  <c r="E66" i="47"/>
  <c r="I66" i="47" l="1"/>
  <c r="E67" i="47"/>
  <c r="E68" i="47" l="1"/>
  <c r="I67" i="47"/>
  <c r="I68" i="47" l="1"/>
  <c r="E69" i="47"/>
  <c r="E70" i="47" l="1"/>
  <c r="I69" i="47"/>
  <c r="I70" i="47" l="1"/>
  <c r="E71" i="47"/>
  <c r="E72" i="47" l="1"/>
  <c r="I71" i="47"/>
  <c r="E73" i="47" l="1"/>
  <c r="I72" i="47"/>
  <c r="E74" i="47" l="1"/>
  <c r="I73" i="47"/>
  <c r="I74" i="47" l="1"/>
  <c r="E75" i="47"/>
  <c r="E76" i="47" l="1"/>
  <c r="I75" i="47"/>
  <c r="E77" i="47" l="1"/>
  <c r="I76" i="47"/>
  <c r="I77" i="47" l="1"/>
  <c r="E78" i="47"/>
  <c r="I78" i="47" l="1"/>
  <c r="E79" i="47"/>
  <c r="E80" i="47" l="1"/>
  <c r="I79" i="47"/>
  <c r="E81" i="47" l="1"/>
  <c r="I80" i="47"/>
  <c r="I81" i="47" l="1"/>
  <c r="E82" i="47"/>
  <c r="I82" i="47" l="1"/>
  <c r="E83" i="47"/>
  <c r="E84" i="47" l="1"/>
  <c r="I83" i="47"/>
  <c r="I84" i="47" l="1"/>
  <c r="E85" i="47"/>
  <c r="I85" i="47" l="1"/>
  <c r="E86" i="47"/>
  <c r="E87" i="47" l="1"/>
  <c r="I86" i="47"/>
  <c r="E88" i="47" l="1"/>
  <c r="I87" i="47"/>
  <c r="I88" i="47" l="1"/>
  <c r="E89" i="47"/>
  <c r="E90" i="47" l="1"/>
  <c r="I89" i="47"/>
  <c r="E91" i="47" l="1"/>
  <c r="I90" i="47"/>
  <c r="I91" i="47" l="1"/>
  <c r="E92" i="47"/>
  <c r="E93" i="47" l="1"/>
  <c r="I92" i="47"/>
  <c r="I93" i="47" l="1"/>
  <c r="E94" i="47"/>
  <c r="I94" i="47" l="1"/>
  <c r="E95" i="47"/>
  <c r="E96" i="47" l="1"/>
  <c r="I95" i="47"/>
  <c r="E97" i="47" l="1"/>
  <c r="I96" i="47"/>
  <c r="I97" i="47" l="1"/>
  <c r="E98" i="47"/>
  <c r="E99" i="47" l="1"/>
  <c r="I98" i="47"/>
  <c r="I99" i="47" l="1"/>
  <c r="E100" i="47"/>
  <c r="E101" i="47" l="1"/>
  <c r="I100" i="47"/>
  <c r="E102" i="47" l="1"/>
  <c r="I101" i="47"/>
  <c r="E103" i="47" l="1"/>
  <c r="I102" i="47"/>
  <c r="E104" i="47" l="1"/>
  <c r="I103" i="47"/>
  <c r="E105" i="47" l="1"/>
  <c r="I104" i="47"/>
  <c r="I105" i="47" l="1"/>
  <c r="E106" i="47"/>
  <c r="E107" i="47" l="1"/>
  <c r="I106" i="47"/>
  <c r="E108" i="47" l="1"/>
  <c r="I107" i="47"/>
  <c r="I108" i="47" l="1"/>
  <c r="E109" i="47"/>
  <c r="E110" i="47" l="1"/>
  <c r="I109" i="47"/>
  <c r="I110" i="47" l="1"/>
  <c r="E111" i="47"/>
  <c r="I111" i="47" l="1"/>
  <c r="E112" i="47"/>
  <c r="E113" i="47" l="1"/>
  <c r="I112" i="47"/>
  <c r="E114" i="47" l="1"/>
  <c r="I113" i="47"/>
  <c r="I114" i="47" l="1"/>
  <c r="E115" i="47"/>
  <c r="E116" i="47" l="1"/>
  <c r="I115" i="47"/>
  <c r="E117" i="47" l="1"/>
  <c r="I116" i="47"/>
  <c r="I117" i="47" l="1"/>
  <c r="E118" i="47"/>
  <c r="E119" i="47" l="1"/>
  <c r="I118" i="47"/>
  <c r="I119" i="47" l="1"/>
  <c r="E120" i="47"/>
  <c r="E121" i="47" l="1"/>
  <c r="I120" i="47"/>
  <c r="E122" i="47" l="1"/>
  <c r="I121" i="47"/>
  <c r="I122" i="47" l="1"/>
  <c r="E123" i="47"/>
  <c r="I123" i="47" l="1"/>
  <c r="E124" i="47"/>
  <c r="E125" i="47" l="1"/>
  <c r="I124" i="47"/>
  <c r="E126" i="47" l="1"/>
  <c r="I125" i="47"/>
  <c r="E127" i="47" l="1"/>
  <c r="I126" i="47"/>
  <c r="I127" i="47" l="1"/>
  <c r="E128" i="47"/>
  <c r="E129" i="47" l="1"/>
  <c r="I128" i="47"/>
  <c r="I129" i="47" l="1"/>
  <c r="E130" i="47"/>
  <c r="E131" i="47" l="1"/>
  <c r="I130" i="47"/>
  <c r="I131" i="47" l="1"/>
  <c r="E132" i="47"/>
  <c r="E133" i="47" l="1"/>
  <c r="I132" i="47"/>
  <c r="E134" i="47" l="1"/>
  <c r="I133" i="47"/>
  <c r="E135" i="47" l="1"/>
  <c r="I134" i="47"/>
  <c r="E136" i="47" l="1"/>
  <c r="I135" i="47"/>
  <c r="E137" i="47" l="1"/>
  <c r="I136" i="47"/>
  <c r="I137" i="47" l="1"/>
  <c r="E138" i="47"/>
  <c r="I138" i="47" l="1"/>
  <c r="E139" i="47"/>
  <c r="I139" i="47" l="1"/>
  <c r="E140" i="47"/>
  <c r="E141" i="47" l="1"/>
  <c r="I140" i="47"/>
  <c r="E142" i="47" l="1"/>
  <c r="I141" i="47"/>
  <c r="E143" i="47" l="1"/>
  <c r="I142" i="47"/>
  <c r="I143" i="47" l="1"/>
  <c r="E144" i="47"/>
  <c r="E145" i="47" l="1"/>
  <c r="I144" i="47"/>
  <c r="I145" i="47" l="1"/>
  <c r="E146" i="47"/>
  <c r="I146" i="47" l="1"/>
  <c r="E147" i="47"/>
  <c r="I147" i="47" l="1"/>
  <c r="E148" i="47"/>
  <c r="E149" i="47" l="1"/>
  <c r="I148" i="47"/>
  <c r="E150" i="47" l="1"/>
  <c r="I149" i="47"/>
  <c r="E151" i="47" l="1"/>
  <c r="I150" i="47"/>
  <c r="E152" i="47" l="1"/>
  <c r="I151" i="47"/>
  <c r="E153" i="47" l="1"/>
  <c r="I152" i="47"/>
  <c r="I153" i="47" l="1"/>
  <c r="E154" i="47"/>
  <c r="I154" i="47" l="1"/>
  <c r="E155" i="47"/>
  <c r="I155" i="47" l="1"/>
  <c r="E156" i="47"/>
  <c r="E157" i="47" l="1"/>
  <c r="I156" i="47"/>
  <c r="E158" i="47" l="1"/>
  <c r="I157" i="47"/>
  <c r="E159" i="47" l="1"/>
  <c r="I158" i="47"/>
  <c r="I159" i="47" l="1"/>
  <c r="E160" i="47"/>
  <c r="E161" i="47" l="1"/>
  <c r="I160" i="47"/>
  <c r="I161" i="47" l="1"/>
  <c r="E162" i="47"/>
  <c r="I162" i="47" l="1"/>
  <c r="E163" i="47"/>
  <c r="I163" i="47" l="1"/>
  <c r="E164" i="47"/>
  <c r="E165" i="47" l="1"/>
  <c r="I164" i="47"/>
  <c r="E166" i="47" l="1"/>
  <c r="I165" i="47"/>
  <c r="E167" i="47" l="1"/>
  <c r="I166" i="47"/>
  <c r="E168" i="47" l="1"/>
  <c r="I167" i="47"/>
  <c r="E169" i="47" l="1"/>
  <c r="I168" i="47"/>
  <c r="I169" i="47" l="1"/>
  <c r="E170" i="47"/>
  <c r="I170" i="47" l="1"/>
  <c r="E171" i="47"/>
  <c r="I171" i="47" l="1"/>
  <c r="E172" i="47"/>
  <c r="E173" i="47" l="1"/>
  <c r="I172" i="47"/>
  <c r="E174" i="47" l="1"/>
  <c r="I173" i="47"/>
  <c r="E175" i="47" l="1"/>
  <c r="I174" i="47"/>
  <c r="I175" i="47" l="1"/>
  <c r="E176" i="47"/>
  <c r="E177" i="47" l="1"/>
  <c r="I176" i="47"/>
  <c r="I177" i="47" l="1"/>
  <c r="E178" i="47"/>
  <c r="I178" i="47" l="1"/>
  <c r="E179" i="47"/>
  <c r="I179" i="47" l="1"/>
  <c r="E180" i="47"/>
  <c r="E181" i="47" l="1"/>
  <c r="I180" i="47"/>
  <c r="E182" i="47" l="1"/>
  <c r="I181" i="47"/>
  <c r="E183" i="47" l="1"/>
  <c r="I182" i="47"/>
  <c r="E184" i="47" l="1"/>
  <c r="I183" i="47"/>
  <c r="E185" i="47" l="1"/>
  <c r="I184" i="47"/>
  <c r="I185" i="47" l="1"/>
  <c r="E186" i="47"/>
  <c r="I186" i="47" l="1"/>
  <c r="E187" i="47"/>
  <c r="I187" i="47" s="1"/>
  <c r="D351" i="46"/>
  <c r="C351" i="46"/>
  <c r="D350" i="46"/>
  <c r="C350" i="46"/>
  <c r="D349" i="46"/>
  <c r="C349" i="46"/>
  <c r="D348" i="46"/>
  <c r="C348" i="46"/>
  <c r="D347" i="46"/>
  <c r="C347" i="46"/>
  <c r="D346" i="46"/>
  <c r="C346" i="46"/>
  <c r="D345" i="46"/>
  <c r="C345" i="46"/>
  <c r="D344" i="46"/>
  <c r="C344" i="46"/>
  <c r="D343" i="46"/>
  <c r="C343" i="46"/>
  <c r="D342" i="46"/>
  <c r="C342" i="46"/>
  <c r="D341" i="46"/>
  <c r="C341" i="46"/>
  <c r="D340" i="46"/>
  <c r="C340" i="46"/>
  <c r="D339" i="46"/>
  <c r="C339" i="46"/>
  <c r="D338" i="46"/>
  <c r="C338" i="46"/>
  <c r="D337" i="46"/>
  <c r="C337" i="46"/>
  <c r="D336" i="46"/>
  <c r="C336" i="46"/>
  <c r="D335" i="46"/>
  <c r="C335" i="46"/>
  <c r="D334" i="46"/>
  <c r="C334" i="46"/>
  <c r="D333" i="46"/>
  <c r="C333" i="46"/>
  <c r="D332" i="46"/>
  <c r="C332" i="46"/>
  <c r="D331" i="46"/>
  <c r="C331" i="46"/>
  <c r="D330" i="46"/>
  <c r="C330" i="46"/>
  <c r="D329" i="46"/>
  <c r="C329" i="46"/>
  <c r="D328" i="46"/>
  <c r="C328" i="46"/>
  <c r="D327" i="46"/>
  <c r="C327" i="46"/>
  <c r="D326" i="46"/>
  <c r="C326" i="46"/>
  <c r="D325" i="46"/>
  <c r="C325" i="46"/>
  <c r="D324" i="46"/>
  <c r="C324" i="46"/>
  <c r="D323" i="46"/>
  <c r="C323" i="46"/>
  <c r="D322" i="46"/>
  <c r="C322" i="46"/>
  <c r="D321" i="46"/>
  <c r="C321" i="46"/>
  <c r="D320" i="46"/>
  <c r="C320" i="46"/>
  <c r="D319" i="46"/>
  <c r="C319" i="46"/>
  <c r="D318" i="46"/>
  <c r="C318" i="46"/>
  <c r="D317" i="46"/>
  <c r="C317" i="46"/>
  <c r="D316" i="46"/>
  <c r="C316" i="46"/>
  <c r="D315" i="46"/>
  <c r="C315" i="46"/>
  <c r="D314" i="46"/>
  <c r="C314" i="46"/>
  <c r="D313" i="46"/>
  <c r="C313" i="46"/>
  <c r="D312" i="46"/>
  <c r="C312" i="46"/>
  <c r="D311" i="46"/>
  <c r="C311" i="46"/>
  <c r="D310" i="46"/>
  <c r="C310" i="46"/>
  <c r="D309" i="46"/>
  <c r="C309" i="46"/>
  <c r="D308" i="46"/>
  <c r="C308" i="46"/>
  <c r="D307" i="46"/>
  <c r="C307" i="46"/>
  <c r="D306" i="46"/>
  <c r="C306" i="46"/>
  <c r="D305" i="46"/>
  <c r="C305" i="46"/>
  <c r="D304" i="46"/>
  <c r="C304" i="46"/>
  <c r="D303" i="46"/>
  <c r="C303" i="46"/>
  <c r="D302" i="46"/>
  <c r="C302" i="46"/>
  <c r="D301" i="46"/>
  <c r="C301" i="46"/>
  <c r="D300" i="46"/>
  <c r="C300" i="46"/>
  <c r="D299" i="46"/>
  <c r="C299" i="46"/>
  <c r="D298" i="46"/>
  <c r="C298" i="46"/>
  <c r="D297" i="46"/>
  <c r="C297" i="46"/>
  <c r="D296" i="46"/>
  <c r="C296" i="46"/>
  <c r="D295" i="46"/>
  <c r="C295" i="46"/>
  <c r="D294" i="46"/>
  <c r="C294" i="46"/>
  <c r="D293" i="46"/>
  <c r="C293" i="46"/>
  <c r="D292" i="46"/>
  <c r="C292" i="46"/>
  <c r="D291" i="46"/>
  <c r="C291" i="46"/>
  <c r="D290" i="46"/>
  <c r="C290" i="46"/>
  <c r="D289" i="46"/>
  <c r="C289" i="46"/>
  <c r="D288" i="46"/>
  <c r="C288" i="46"/>
  <c r="D287" i="46"/>
  <c r="C287" i="46"/>
  <c r="D286" i="46"/>
  <c r="C286" i="46"/>
  <c r="D285" i="46"/>
  <c r="C285" i="46"/>
  <c r="D284" i="46"/>
  <c r="C284" i="46"/>
  <c r="D283" i="46"/>
  <c r="C283" i="46"/>
  <c r="D282" i="46"/>
  <c r="C282" i="46"/>
  <c r="D281" i="46"/>
  <c r="C281" i="46"/>
  <c r="D280" i="46"/>
  <c r="C280" i="46"/>
  <c r="D279" i="46"/>
  <c r="C279" i="46"/>
  <c r="D278" i="46"/>
  <c r="C278" i="46"/>
  <c r="D277" i="46"/>
  <c r="C277" i="46"/>
  <c r="D276" i="46"/>
  <c r="C276" i="46"/>
  <c r="D275" i="46"/>
  <c r="C275" i="46"/>
  <c r="D274" i="46"/>
  <c r="C274" i="46"/>
  <c r="D273" i="46"/>
  <c r="C273" i="46"/>
  <c r="D272" i="46"/>
  <c r="C272" i="46"/>
  <c r="D271" i="46"/>
  <c r="C271" i="46"/>
  <c r="D270" i="46"/>
  <c r="C270" i="46"/>
  <c r="D269" i="46"/>
  <c r="C269" i="46"/>
  <c r="D268" i="46"/>
  <c r="C268" i="46"/>
  <c r="D267" i="46"/>
  <c r="C267" i="46"/>
  <c r="D266" i="46"/>
  <c r="C266" i="46"/>
  <c r="D265" i="46"/>
  <c r="C265" i="46"/>
  <c r="D264" i="46"/>
  <c r="C264" i="46"/>
  <c r="D263" i="46"/>
  <c r="C263" i="46"/>
  <c r="D262" i="46"/>
  <c r="C262" i="46"/>
  <c r="D261" i="46"/>
  <c r="C261" i="46"/>
  <c r="D260" i="46"/>
  <c r="C260" i="46"/>
  <c r="D259" i="46"/>
  <c r="C259" i="46"/>
  <c r="D258" i="46"/>
  <c r="C258" i="46"/>
  <c r="D257" i="46"/>
  <c r="C257" i="46"/>
  <c r="D256" i="46"/>
  <c r="C256" i="46"/>
  <c r="D255" i="46"/>
  <c r="C255" i="46"/>
  <c r="D254" i="46"/>
  <c r="C254" i="46"/>
  <c r="D253" i="46"/>
  <c r="C253" i="46"/>
  <c r="D252" i="46"/>
  <c r="C252" i="46"/>
  <c r="D251" i="46"/>
  <c r="C251" i="46"/>
  <c r="D250" i="46"/>
  <c r="C250" i="46"/>
  <c r="D249" i="46"/>
  <c r="C249" i="46"/>
  <c r="D248" i="46"/>
  <c r="C248" i="46"/>
  <c r="D247" i="46"/>
  <c r="C247" i="46"/>
  <c r="D246" i="46"/>
  <c r="C246" i="46"/>
  <c r="D245" i="46"/>
  <c r="C245" i="46"/>
  <c r="D244" i="46"/>
  <c r="C244" i="46"/>
  <c r="D243" i="46"/>
  <c r="C243" i="46"/>
  <c r="D242" i="46"/>
  <c r="C242" i="46"/>
  <c r="D241" i="46"/>
  <c r="C241" i="46"/>
  <c r="D240" i="46"/>
  <c r="C240" i="46"/>
  <c r="D239" i="46"/>
  <c r="C239" i="46"/>
  <c r="D238" i="46"/>
  <c r="C238" i="46"/>
  <c r="D237" i="46"/>
  <c r="C237" i="46"/>
  <c r="D236" i="46"/>
  <c r="C236" i="46"/>
  <c r="D235" i="46"/>
  <c r="C235" i="46"/>
  <c r="D234" i="46"/>
  <c r="C234" i="46"/>
  <c r="D233" i="46"/>
  <c r="C233" i="46"/>
  <c r="D232" i="46"/>
  <c r="C232" i="46"/>
  <c r="D231" i="46"/>
  <c r="C231" i="46"/>
  <c r="D230" i="46"/>
  <c r="C230" i="46"/>
  <c r="D229" i="46"/>
  <c r="C229" i="46"/>
  <c r="D228" i="46"/>
  <c r="C228" i="46"/>
  <c r="D227" i="46"/>
  <c r="C227" i="46"/>
  <c r="D226" i="46"/>
  <c r="C226" i="46"/>
  <c r="D225" i="46"/>
  <c r="C225" i="46"/>
  <c r="D224" i="46"/>
  <c r="C224" i="46"/>
  <c r="D223" i="46"/>
  <c r="C223" i="46"/>
  <c r="D222" i="46"/>
  <c r="C222" i="46"/>
  <c r="D221" i="46"/>
  <c r="C221" i="46"/>
  <c r="D220" i="46"/>
  <c r="C220" i="46"/>
  <c r="D219" i="46"/>
  <c r="C219" i="46"/>
  <c r="D218" i="46"/>
  <c r="C218" i="46"/>
  <c r="D217" i="46"/>
  <c r="C217" i="46"/>
  <c r="D216" i="46"/>
  <c r="C216" i="46"/>
  <c r="D215" i="46"/>
  <c r="C215" i="46"/>
  <c r="D214" i="46"/>
  <c r="C214" i="46"/>
  <c r="D213" i="46"/>
  <c r="C213" i="46"/>
  <c r="D212" i="46"/>
  <c r="C212" i="46"/>
  <c r="D211" i="46"/>
  <c r="C211" i="46"/>
  <c r="D210" i="46"/>
  <c r="C210" i="46"/>
  <c r="D209" i="46"/>
  <c r="C209" i="46"/>
  <c r="D208" i="46"/>
  <c r="C208" i="46"/>
  <c r="D207" i="46"/>
  <c r="C207" i="46"/>
  <c r="D206" i="46"/>
  <c r="C206" i="46"/>
  <c r="D205" i="46"/>
  <c r="C205" i="46"/>
  <c r="D204" i="46"/>
  <c r="C204" i="46"/>
  <c r="D203" i="46"/>
  <c r="C203" i="46"/>
  <c r="D202" i="46"/>
  <c r="C202" i="46"/>
  <c r="D201" i="46"/>
  <c r="C201" i="46"/>
  <c r="D200" i="46"/>
  <c r="C200" i="46"/>
  <c r="D199" i="46"/>
  <c r="C199" i="46"/>
  <c r="D198" i="46"/>
  <c r="C198" i="46"/>
  <c r="D197" i="46"/>
  <c r="C197" i="46"/>
  <c r="D196" i="46"/>
  <c r="C196" i="46"/>
  <c r="D195" i="46"/>
  <c r="C195" i="46"/>
  <c r="D194" i="46"/>
  <c r="C194" i="46"/>
  <c r="D193" i="46"/>
  <c r="C193" i="46"/>
  <c r="D192" i="46"/>
  <c r="C192" i="46"/>
  <c r="D191" i="46"/>
  <c r="C191" i="46"/>
  <c r="D190" i="46"/>
  <c r="C190" i="46"/>
  <c r="D189" i="46"/>
  <c r="C189" i="46"/>
  <c r="D188" i="46"/>
  <c r="C188" i="46"/>
  <c r="D187" i="46"/>
  <c r="C187" i="46"/>
  <c r="D186" i="46"/>
  <c r="C186" i="46"/>
  <c r="D185" i="46"/>
  <c r="C185" i="46"/>
  <c r="D184" i="46"/>
  <c r="C184" i="46"/>
  <c r="D183" i="46"/>
  <c r="C183" i="46"/>
  <c r="D182" i="46"/>
  <c r="C182" i="46"/>
  <c r="D181" i="46"/>
  <c r="C181" i="46"/>
  <c r="D180" i="46"/>
  <c r="C180" i="46"/>
  <c r="D179" i="46"/>
  <c r="C179" i="46"/>
  <c r="D178" i="46"/>
  <c r="C178" i="46"/>
  <c r="D177" i="46"/>
  <c r="C177" i="46"/>
  <c r="D176" i="46"/>
  <c r="C176" i="46"/>
  <c r="D175" i="46"/>
  <c r="C175" i="46"/>
  <c r="D174" i="46"/>
  <c r="C174" i="46"/>
  <c r="D173" i="46"/>
  <c r="C173" i="46"/>
  <c r="D172" i="46"/>
  <c r="C172" i="46"/>
  <c r="D171" i="46"/>
  <c r="C171" i="46"/>
  <c r="D170" i="46"/>
  <c r="C170" i="46"/>
  <c r="D169" i="46"/>
  <c r="C169" i="46"/>
  <c r="D168" i="46"/>
  <c r="C168" i="46"/>
  <c r="D167" i="46"/>
  <c r="C167" i="46"/>
  <c r="D166" i="46"/>
  <c r="C166" i="46"/>
  <c r="D165" i="46"/>
  <c r="C165" i="46"/>
  <c r="D164" i="46"/>
  <c r="C164" i="46"/>
  <c r="D163" i="46"/>
  <c r="C163" i="46"/>
  <c r="D162" i="46"/>
  <c r="C162" i="46"/>
  <c r="D161" i="46"/>
  <c r="C161" i="46"/>
  <c r="D160" i="46"/>
  <c r="C160" i="46"/>
  <c r="D159" i="46"/>
  <c r="C159" i="46"/>
  <c r="D158" i="46"/>
  <c r="C158" i="46"/>
  <c r="D157" i="46"/>
  <c r="C157" i="46"/>
  <c r="D156" i="46"/>
  <c r="C156" i="46"/>
  <c r="D155" i="46"/>
  <c r="C155" i="46"/>
  <c r="D154" i="46"/>
  <c r="C154" i="46"/>
  <c r="D153" i="46"/>
  <c r="C153" i="46"/>
  <c r="D152" i="46"/>
  <c r="C152" i="46"/>
  <c r="D151" i="46"/>
  <c r="C151" i="46"/>
  <c r="D150" i="46"/>
  <c r="C150" i="46"/>
  <c r="D149" i="46"/>
  <c r="C149" i="46"/>
  <c r="D148" i="46"/>
  <c r="C148" i="46"/>
  <c r="D147" i="46"/>
  <c r="C147" i="46"/>
  <c r="D146" i="46"/>
  <c r="C146" i="46"/>
  <c r="D145" i="46"/>
  <c r="C145" i="46"/>
  <c r="D144" i="46"/>
  <c r="C144" i="46"/>
  <c r="D143" i="46"/>
  <c r="C143" i="46"/>
  <c r="D142" i="46"/>
  <c r="C142" i="46"/>
  <c r="D141" i="46"/>
  <c r="C141" i="46"/>
  <c r="D140" i="46"/>
  <c r="C140" i="46"/>
  <c r="D139" i="46"/>
  <c r="C139" i="46"/>
  <c r="D138" i="46"/>
  <c r="C138" i="46"/>
  <c r="D137" i="46"/>
  <c r="C137" i="46"/>
  <c r="D136" i="46"/>
  <c r="C136" i="46"/>
  <c r="D135" i="46"/>
  <c r="C135" i="46"/>
  <c r="D134" i="46"/>
  <c r="C134" i="46"/>
  <c r="D133" i="46"/>
  <c r="C133" i="46"/>
  <c r="D132" i="46"/>
  <c r="C132" i="46"/>
  <c r="D131" i="46"/>
  <c r="C131" i="46"/>
  <c r="D130" i="46"/>
  <c r="C130" i="46"/>
  <c r="D129" i="46"/>
  <c r="C129" i="46"/>
  <c r="D128" i="46"/>
  <c r="C128" i="46"/>
  <c r="D127" i="46"/>
  <c r="C127" i="46"/>
  <c r="D126" i="46"/>
  <c r="C126" i="46"/>
  <c r="D125" i="46"/>
  <c r="C125" i="46"/>
  <c r="D124" i="46"/>
  <c r="C124" i="46"/>
  <c r="D123" i="46"/>
  <c r="C123" i="46"/>
  <c r="D122" i="46"/>
  <c r="C122" i="46"/>
  <c r="D121" i="46"/>
  <c r="C121" i="46"/>
  <c r="D120" i="46"/>
  <c r="C120" i="46"/>
  <c r="D119" i="46"/>
  <c r="C119" i="46"/>
  <c r="D118" i="46"/>
  <c r="C118" i="46"/>
  <c r="D117" i="46"/>
  <c r="C117" i="46"/>
  <c r="D116" i="46"/>
  <c r="C116" i="46"/>
  <c r="D115" i="46"/>
  <c r="C115" i="46"/>
  <c r="D114" i="46"/>
  <c r="C114" i="46"/>
  <c r="D113" i="46"/>
  <c r="C113" i="46"/>
  <c r="D112" i="46"/>
  <c r="C112" i="46"/>
  <c r="D111" i="46"/>
  <c r="C111" i="46"/>
  <c r="D110" i="46"/>
  <c r="C110" i="46"/>
  <c r="D109" i="46"/>
  <c r="C109" i="46"/>
  <c r="D108" i="46"/>
  <c r="C108" i="46"/>
  <c r="D107" i="46"/>
  <c r="C107" i="46"/>
  <c r="D106" i="46"/>
  <c r="C106" i="46"/>
  <c r="D105" i="46"/>
  <c r="C105" i="46"/>
  <c r="D104" i="46"/>
  <c r="C104" i="46"/>
  <c r="D103" i="46"/>
  <c r="C103" i="46"/>
  <c r="D102" i="46"/>
  <c r="C102" i="46"/>
  <c r="D101" i="46"/>
  <c r="C101" i="46"/>
  <c r="D100" i="46"/>
  <c r="C100" i="46"/>
  <c r="D99" i="46"/>
  <c r="C99" i="46"/>
  <c r="D98" i="46"/>
  <c r="C98" i="46"/>
  <c r="D97" i="46"/>
  <c r="C97" i="46"/>
  <c r="D96" i="46"/>
  <c r="C96" i="46"/>
  <c r="D95" i="46"/>
  <c r="C95" i="46"/>
  <c r="D94" i="46"/>
  <c r="C94" i="46"/>
  <c r="D93" i="46"/>
  <c r="C93" i="46"/>
  <c r="D92" i="46"/>
  <c r="C92" i="46"/>
  <c r="D91" i="46"/>
  <c r="C91" i="46"/>
  <c r="D90" i="46"/>
  <c r="C90" i="46"/>
  <c r="D89" i="46"/>
  <c r="C89" i="46"/>
  <c r="D88" i="46"/>
  <c r="C88" i="46"/>
  <c r="D87" i="46"/>
  <c r="C87" i="46"/>
  <c r="D86" i="46"/>
  <c r="C86" i="46"/>
  <c r="D85" i="46"/>
  <c r="C85" i="46"/>
  <c r="D84" i="46"/>
  <c r="C84" i="46"/>
  <c r="D83" i="46"/>
  <c r="C83" i="46"/>
  <c r="D82" i="46"/>
  <c r="C82" i="46"/>
  <c r="D81" i="46"/>
  <c r="C81" i="46"/>
  <c r="D80" i="46"/>
  <c r="C80" i="46"/>
  <c r="D79" i="46"/>
  <c r="C79" i="46"/>
  <c r="D78" i="46"/>
  <c r="C78" i="46"/>
  <c r="D77" i="46"/>
  <c r="C77" i="46"/>
  <c r="D76" i="46"/>
  <c r="C76" i="46"/>
  <c r="D75" i="46"/>
  <c r="C75" i="46"/>
  <c r="D74" i="46"/>
  <c r="C74" i="46"/>
  <c r="D73" i="46"/>
  <c r="C73" i="46"/>
  <c r="D72" i="46"/>
  <c r="C72" i="46"/>
  <c r="D71" i="46"/>
  <c r="C71" i="46"/>
  <c r="D70" i="46"/>
  <c r="C70" i="46"/>
  <c r="D69" i="46"/>
  <c r="C69" i="46"/>
  <c r="D68" i="46"/>
  <c r="C68" i="46"/>
  <c r="D67" i="46"/>
  <c r="C67" i="46"/>
  <c r="D66" i="46"/>
  <c r="C66" i="46"/>
  <c r="D65" i="46"/>
  <c r="C65" i="46"/>
  <c r="D64" i="46"/>
  <c r="C64" i="46"/>
  <c r="D63" i="46"/>
  <c r="C63" i="46"/>
  <c r="D62" i="46"/>
  <c r="C62" i="46"/>
  <c r="D61" i="46"/>
  <c r="C61" i="46"/>
  <c r="D60" i="46"/>
  <c r="C60" i="46"/>
  <c r="D59" i="46"/>
  <c r="C59" i="46"/>
  <c r="D58" i="46"/>
  <c r="C58" i="46"/>
  <c r="D57" i="46"/>
  <c r="C57" i="46"/>
  <c r="D56" i="46"/>
  <c r="C56" i="46"/>
  <c r="D55" i="46"/>
  <c r="C55" i="46"/>
  <c r="D54" i="46"/>
  <c r="C54" i="46"/>
  <c r="D53" i="46"/>
  <c r="C53" i="46"/>
  <c r="D52" i="46"/>
  <c r="C52" i="46"/>
  <c r="D51" i="46"/>
  <c r="C51" i="46"/>
  <c r="D50" i="46"/>
  <c r="C50" i="46"/>
  <c r="D49" i="46"/>
  <c r="C49" i="46"/>
  <c r="D48" i="46"/>
  <c r="C48" i="46"/>
  <c r="D47" i="46"/>
  <c r="C47" i="46"/>
  <c r="D46" i="46"/>
  <c r="C46" i="46"/>
  <c r="D45" i="46"/>
  <c r="C45" i="46"/>
  <c r="D44" i="46"/>
  <c r="C44" i="46"/>
  <c r="D43" i="46"/>
  <c r="C43" i="46"/>
  <c r="D42" i="46"/>
  <c r="C42" i="46"/>
  <c r="D41" i="46"/>
  <c r="C41" i="46"/>
  <c r="D40" i="46"/>
  <c r="C40" i="46"/>
  <c r="D39" i="46"/>
  <c r="C39" i="46"/>
  <c r="D38" i="46"/>
  <c r="C38" i="46"/>
  <c r="D37" i="46"/>
  <c r="C37" i="46"/>
  <c r="D36" i="46"/>
  <c r="C36" i="46"/>
  <c r="D35" i="46"/>
  <c r="C35" i="46"/>
  <c r="D34" i="46"/>
  <c r="C34" i="46"/>
  <c r="D33" i="46"/>
  <c r="C33" i="46"/>
  <c r="D32" i="46"/>
  <c r="C32" i="46"/>
  <c r="D31" i="46"/>
  <c r="C31" i="46"/>
  <c r="D30" i="46"/>
  <c r="C30" i="46"/>
  <c r="D29" i="46"/>
  <c r="C29" i="46"/>
  <c r="D28" i="46"/>
  <c r="C28" i="46"/>
  <c r="D27" i="46"/>
  <c r="C27" i="46"/>
  <c r="Q16" i="45" l="1"/>
  <c r="Q15" i="45"/>
  <c r="Q14" i="45"/>
  <c r="Q13" i="45"/>
  <c r="Q12" i="45"/>
  <c r="O16" i="45"/>
  <c r="N16" i="45"/>
  <c r="N15" i="45"/>
  <c r="M16" i="45"/>
  <c r="M15" i="45"/>
  <c r="M14" i="45"/>
  <c r="L16" i="45"/>
  <c r="L15" i="45"/>
  <c r="L14" i="45"/>
  <c r="L13" i="45"/>
  <c r="I16" i="45"/>
  <c r="I15" i="45"/>
  <c r="I14" i="45"/>
  <c r="I13" i="45"/>
  <c r="I12" i="45"/>
  <c r="G16" i="45"/>
  <c r="F16" i="45"/>
  <c r="F15" i="45"/>
  <c r="E16" i="45"/>
  <c r="E15" i="45"/>
  <c r="E14" i="45"/>
  <c r="D15" i="45"/>
  <c r="D16" i="45"/>
  <c r="D14" i="45"/>
  <c r="D13" i="45"/>
  <c r="AO71" i="32"/>
  <c r="F9" i="12" l="1"/>
  <c r="F8" i="12"/>
  <c r="Y14" i="32" l="1"/>
  <c r="Y15" i="32"/>
  <c r="Y16" i="32"/>
  <c r="Y17" i="32"/>
  <c r="Y18" i="32"/>
  <c r="Y19" i="32"/>
  <c r="Y20" i="32"/>
  <c r="Y21" i="32"/>
  <c r="Y22" i="32"/>
  <c r="Y23" i="32"/>
  <c r="Y24" i="32"/>
  <c r="Y25" i="32"/>
  <c r="Y26" i="32"/>
  <c r="Y27" i="32"/>
  <c r="Y28" i="32"/>
  <c r="Y29" i="32"/>
  <c r="Y30" i="32"/>
  <c r="Y31" i="32"/>
  <c r="Y32" i="32"/>
  <c r="Y33" i="32"/>
  <c r="Y34" i="32"/>
  <c r="Y35" i="32"/>
  <c r="Y36" i="32"/>
  <c r="Y37" i="32"/>
  <c r="Y38" i="32"/>
  <c r="Y39" i="32"/>
  <c r="Y40" i="32"/>
  <c r="Y41" i="32"/>
  <c r="Y42" i="32"/>
  <c r="Y43" i="32"/>
  <c r="Y44" i="32"/>
  <c r="Y45" i="32"/>
  <c r="Y46" i="32"/>
  <c r="Y47" i="32"/>
  <c r="Y48" i="32"/>
  <c r="Y49" i="32"/>
  <c r="F7" i="10" l="1"/>
  <c r="F7" i="13"/>
  <c r="F7" i="15" l="1"/>
  <c r="F7" i="34"/>
  <c r="F7" i="12"/>
  <c r="F7" i="11"/>
  <c r="G96" i="32"/>
  <c r="K96" i="32"/>
  <c r="O96" i="32"/>
  <c r="S96" i="32"/>
  <c r="W96" i="32"/>
  <c r="G97" i="32"/>
  <c r="K97" i="32"/>
  <c r="O97" i="32"/>
  <c r="S97" i="32"/>
  <c r="W97" i="32"/>
  <c r="G98" i="32"/>
  <c r="K98" i="32"/>
  <c r="O98" i="32"/>
  <c r="S98" i="32"/>
  <c r="W98" i="32"/>
  <c r="G99" i="32"/>
  <c r="K99" i="32"/>
  <c r="O99" i="32"/>
  <c r="S99" i="32"/>
  <c r="W99" i="32"/>
  <c r="AE72" i="32"/>
  <c r="AE71" i="32"/>
  <c r="AG71" i="32" s="1"/>
  <c r="AA71" i="32"/>
  <c r="W71" i="32"/>
  <c r="S71" i="32"/>
  <c r="O71" i="32"/>
  <c r="K71" i="32"/>
  <c r="G71" i="32"/>
  <c r="B9" i="15"/>
  <c r="B9" i="34"/>
  <c r="B9" i="13"/>
  <c r="F6" i="15" l="1"/>
  <c r="F6" i="34"/>
  <c r="F6" i="13" l="1"/>
  <c r="F6" i="12"/>
  <c r="F6" i="11"/>
  <c r="F5" i="10"/>
  <c r="AG72" i="32"/>
  <c r="AA72" i="32"/>
  <c r="W72" i="32"/>
  <c r="AO72" i="32"/>
  <c r="S72" i="32"/>
  <c r="O72" i="32"/>
  <c r="K72" i="32"/>
  <c r="G72" i="32"/>
  <c r="F5" i="13" l="1"/>
  <c r="F5" i="11"/>
  <c r="F9" i="11" s="1"/>
  <c r="F5" i="12"/>
  <c r="B6" i="15"/>
  <c r="B5" i="15"/>
  <c r="B6" i="34"/>
  <c r="B5" i="34"/>
  <c r="B6" i="13"/>
  <c r="B5" i="13"/>
  <c r="B6" i="12"/>
  <c r="B5" i="12"/>
  <c r="B6" i="11"/>
  <c r="B5" i="11"/>
  <c r="AO14" i="32"/>
  <c r="AO15" i="32"/>
  <c r="AO16" i="32"/>
  <c r="AO17" i="32"/>
  <c r="AO18" i="32"/>
  <c r="AO19" i="32"/>
  <c r="AO20" i="32"/>
  <c r="AO21" i="32"/>
  <c r="AO22" i="32"/>
  <c r="AO23" i="32"/>
  <c r="AO24" i="32"/>
  <c r="AO25" i="32"/>
  <c r="AO26" i="32"/>
  <c r="AO27" i="32"/>
  <c r="AO28" i="32"/>
  <c r="AO29" i="32"/>
  <c r="AO30" i="32"/>
  <c r="AO31" i="32"/>
  <c r="AO32" i="32"/>
  <c r="AO33" i="32"/>
  <c r="AO34" i="32"/>
  <c r="AO35" i="32"/>
  <c r="AO36" i="32"/>
  <c r="AO37" i="32"/>
  <c r="AO38" i="32"/>
  <c r="AO39" i="32"/>
  <c r="AO40" i="32"/>
  <c r="AO41" i="32"/>
  <c r="AO42" i="32"/>
  <c r="AO43" i="32"/>
  <c r="AO44" i="32"/>
  <c r="AO45" i="32"/>
  <c r="AO46" i="32"/>
  <c r="AO47" i="32"/>
  <c r="AO48" i="32"/>
  <c r="AO49" i="32"/>
  <c r="AO50" i="32"/>
  <c r="AO51" i="32"/>
  <c r="AO52" i="32"/>
  <c r="AO53" i="32"/>
  <c r="AO54" i="32"/>
  <c r="AO55" i="32"/>
  <c r="AO56" i="32"/>
  <c r="AO57" i="32"/>
  <c r="AO58" i="32"/>
  <c r="AO59" i="32"/>
  <c r="AO60" i="32"/>
  <c r="AO61" i="32"/>
  <c r="AO62" i="32"/>
  <c r="AO63" i="32"/>
  <c r="AO64" i="32"/>
  <c r="AO65" i="32"/>
  <c r="AO66" i="32"/>
  <c r="AO67" i="32"/>
  <c r="AO68" i="32"/>
  <c r="AO69" i="32"/>
  <c r="AO70" i="32"/>
  <c r="AE70" i="32"/>
  <c r="AE69" i="32"/>
  <c r="AG69" i="32" s="1"/>
  <c r="AA69" i="32"/>
  <c r="W69" i="32"/>
  <c r="S69" i="32"/>
  <c r="O69" i="32"/>
  <c r="K69" i="32"/>
  <c r="G69" i="32"/>
  <c r="Y50" i="32" l="1"/>
  <c r="AA70" i="32"/>
  <c r="AA68" i="32"/>
  <c r="AA67" i="32"/>
  <c r="AA66" i="32"/>
  <c r="AA65" i="32"/>
  <c r="AA64" i="32"/>
  <c r="AA63" i="32"/>
  <c r="AA62" i="32"/>
  <c r="AA61" i="32"/>
  <c r="AA60" i="32"/>
  <c r="AA59" i="32"/>
  <c r="AA58" i="32"/>
  <c r="AA57" i="32"/>
  <c r="AA56" i="32"/>
  <c r="AA49" i="32"/>
  <c r="AA15" i="32"/>
  <c r="AA16" i="32"/>
  <c r="AA18" i="32"/>
  <c r="AA19" i="32"/>
  <c r="AA24" i="32"/>
  <c r="AA25" i="32"/>
  <c r="AA26" i="32"/>
  <c r="AA27" i="32"/>
  <c r="AA28" i="32"/>
  <c r="AA29" i="32"/>
  <c r="AA30" i="32"/>
  <c r="AA31" i="32"/>
  <c r="AA32" i="32"/>
  <c r="AA33" i="32"/>
  <c r="AA34" i="32"/>
  <c r="AA35" i="32"/>
  <c r="AA36" i="32"/>
  <c r="AA37" i="32"/>
  <c r="AA38" i="32"/>
  <c r="AA39" i="32"/>
  <c r="AA40" i="32"/>
  <c r="AA41" i="32"/>
  <c r="AA42" i="32"/>
  <c r="AA43" i="32"/>
  <c r="AA44" i="32"/>
  <c r="AA45" i="32"/>
  <c r="AA46" i="32"/>
  <c r="AA47" i="32"/>
  <c r="AA48" i="32"/>
  <c r="AA14" i="32"/>
  <c r="W14" i="32"/>
  <c r="W15" i="32"/>
  <c r="AA21" i="32" l="1"/>
  <c r="AA23" i="32"/>
  <c r="AA22" i="32"/>
  <c r="AA20" i="32"/>
  <c r="AA17" i="32"/>
  <c r="Y51" i="32"/>
  <c r="AG70" i="32"/>
  <c r="W70" i="32"/>
  <c r="S70" i="32"/>
  <c r="O70" i="32"/>
  <c r="K70" i="32"/>
  <c r="G70" i="32"/>
  <c r="Y52" i="32" l="1"/>
  <c r="AA51" i="32"/>
  <c r="Y53" i="32"/>
  <c r="G95" i="32"/>
  <c r="K95" i="32"/>
  <c r="O95" i="32"/>
  <c r="S95" i="32"/>
  <c r="W95" i="32"/>
  <c r="AE68" i="32"/>
  <c r="W68" i="32"/>
  <c r="S68" i="32"/>
  <c r="O68" i="32"/>
  <c r="K68" i="32"/>
  <c r="G68" i="32"/>
  <c r="AA52" i="32" l="1"/>
  <c r="AG68" i="32"/>
  <c r="AA53" i="32"/>
  <c r="Y54" i="32"/>
  <c r="W94" i="32"/>
  <c r="S94" i="32"/>
  <c r="O94" i="32"/>
  <c r="K94" i="32"/>
  <c r="G94" i="32"/>
  <c r="G93" i="32"/>
  <c r="K93" i="32"/>
  <c r="O93" i="32"/>
  <c r="S93" i="32"/>
  <c r="W93" i="32"/>
  <c r="AE67" i="32"/>
  <c r="AG67" i="32" s="1"/>
  <c r="W67" i="32"/>
  <c r="S67" i="32"/>
  <c r="O67" i="32"/>
  <c r="K67" i="32"/>
  <c r="G67" i="32"/>
  <c r="AA54" i="32" l="1"/>
  <c r="Y55" i="32"/>
  <c r="AA96" i="32" l="1"/>
  <c r="AA98" i="32"/>
  <c r="AA99" i="32"/>
  <c r="AA97" i="32"/>
  <c r="AA55" i="32"/>
  <c r="AA89" i="32"/>
  <c r="AA94" i="32"/>
  <c r="AA95" i="32"/>
  <c r="AA90" i="32"/>
  <c r="AA92" i="32"/>
  <c r="AA86" i="32"/>
  <c r="AA88" i="32"/>
  <c r="AA91" i="32"/>
  <c r="AA87" i="32"/>
  <c r="AA93" i="32"/>
  <c r="AE66" i="32"/>
  <c r="AG66" i="32" s="1"/>
  <c r="S92" i="32"/>
  <c r="S91" i="32"/>
  <c r="S90" i="32"/>
  <c r="S89" i="32"/>
  <c r="S88" i="32"/>
  <c r="S87" i="32"/>
  <c r="S86" i="32"/>
  <c r="W92" i="32"/>
  <c r="O92" i="32"/>
  <c r="K92" i="32"/>
  <c r="G92" i="32"/>
  <c r="S10" i="32"/>
  <c r="S11" i="32"/>
  <c r="S12" i="32"/>
  <c r="S13" i="32"/>
  <c r="S14" i="32"/>
  <c r="S15" i="32"/>
  <c r="S16" i="32"/>
  <c r="S17" i="32"/>
  <c r="S18" i="32"/>
  <c r="S19" i="32"/>
  <c r="S20" i="32"/>
  <c r="S21" i="32"/>
  <c r="S22" i="32"/>
  <c r="S23" i="32"/>
  <c r="S24" i="32"/>
  <c r="S25" i="32"/>
  <c r="S26" i="32"/>
  <c r="S27" i="32"/>
  <c r="S28" i="32"/>
  <c r="S29" i="32"/>
  <c r="S30" i="32"/>
  <c r="S31" i="32"/>
  <c r="S32" i="32"/>
  <c r="S33" i="32"/>
  <c r="S34" i="32"/>
  <c r="S35" i="32"/>
  <c r="S36" i="32"/>
  <c r="S37" i="32"/>
  <c r="S38" i="32"/>
  <c r="S39" i="32"/>
  <c r="S40" i="32"/>
  <c r="S41" i="32"/>
  <c r="S42" i="32"/>
  <c r="S43" i="32"/>
  <c r="S44" i="32"/>
  <c r="S45" i="32"/>
  <c r="S46" i="32"/>
  <c r="S47" i="32"/>
  <c r="S48" i="32"/>
  <c r="S49" i="32"/>
  <c r="S50" i="32"/>
  <c r="S51" i="32"/>
  <c r="S52" i="32"/>
  <c r="S53" i="32"/>
  <c r="S54" i="32"/>
  <c r="S55" i="32"/>
  <c r="S56" i="32"/>
  <c r="S57" i="32"/>
  <c r="S58" i="32"/>
  <c r="S59" i="32"/>
  <c r="S60" i="32"/>
  <c r="S61" i="32"/>
  <c r="S62" i="32"/>
  <c r="S63" i="32"/>
  <c r="S64" i="32"/>
  <c r="S65" i="32"/>
  <c r="S66" i="32"/>
  <c r="S9" i="32"/>
  <c r="Q98" i="32" l="1"/>
  <c r="Q97" i="32"/>
  <c r="Q96" i="32"/>
  <c r="Q76" i="32"/>
  <c r="Q73" i="32"/>
  <c r="Q99" i="32"/>
  <c r="Q95" i="32"/>
  <c r="Q94" i="32"/>
  <c r="Q93" i="32"/>
  <c r="Q92" i="32"/>
  <c r="Q88" i="32"/>
  <c r="Q91" i="32"/>
  <c r="Q87" i="32"/>
  <c r="Q90" i="32"/>
  <c r="Q86" i="32"/>
  <c r="Q89" i="32"/>
  <c r="AE65" i="32"/>
  <c r="AG65" i="32" s="1"/>
  <c r="W65" i="32"/>
  <c r="O65" i="32"/>
  <c r="K65" i="32"/>
  <c r="G65" i="32"/>
  <c r="G66" i="32"/>
  <c r="O91" i="32"/>
  <c r="K91" i="32"/>
  <c r="G91" i="32"/>
  <c r="O90" i="32"/>
  <c r="K90" i="32"/>
  <c r="G90" i="32"/>
  <c r="O89" i="32"/>
  <c r="K89" i="32"/>
  <c r="G89" i="32"/>
  <c r="O88" i="32"/>
  <c r="K88" i="32"/>
  <c r="G88" i="32"/>
  <c r="O87" i="32"/>
  <c r="K87" i="32"/>
  <c r="G87" i="32"/>
  <c r="O86" i="32"/>
  <c r="K86" i="32"/>
  <c r="G86" i="32"/>
  <c r="W66" i="32"/>
  <c r="O66" i="32"/>
  <c r="K66" i="32"/>
  <c r="AE64" i="32"/>
  <c r="AG64" i="32" s="1"/>
  <c r="W64" i="32"/>
  <c r="O64" i="32"/>
  <c r="K64" i="32"/>
  <c r="G64" i="32"/>
  <c r="AE63" i="32"/>
  <c r="AG63" i="32" s="1"/>
  <c r="W63" i="32"/>
  <c r="O63" i="32"/>
  <c r="K63" i="32"/>
  <c r="G63" i="32"/>
  <c r="AE62" i="32"/>
  <c r="AG62" i="32" s="1"/>
  <c r="W62" i="32"/>
  <c r="K62" i="32"/>
  <c r="G62" i="32"/>
  <c r="AE61" i="32"/>
  <c r="AG61" i="32" s="1"/>
  <c r="W61" i="32"/>
  <c r="O61" i="32"/>
  <c r="K61" i="32"/>
  <c r="G61" i="32"/>
  <c r="AE60" i="32"/>
  <c r="AG60" i="32" s="1"/>
  <c r="W60" i="32"/>
  <c r="O60" i="32"/>
  <c r="K60" i="32"/>
  <c r="G60" i="32"/>
  <c r="AE59" i="32"/>
  <c r="AG59" i="32" s="1"/>
  <c r="W59" i="32"/>
  <c r="O59" i="32"/>
  <c r="K59" i="32"/>
  <c r="G59" i="32"/>
  <c r="AE58" i="32"/>
  <c r="AG58" i="32" s="1"/>
  <c r="W58" i="32"/>
  <c r="O58" i="32"/>
  <c r="K58" i="32"/>
  <c r="G58" i="32"/>
  <c r="AE57" i="32"/>
  <c r="AG57" i="32" s="1"/>
  <c r="W57" i="32"/>
  <c r="K57" i="32"/>
  <c r="G57" i="32"/>
  <c r="AE56" i="32"/>
  <c r="AG56" i="32" s="1"/>
  <c r="W56" i="32"/>
  <c r="O56" i="32"/>
  <c r="K56" i="32"/>
  <c r="G56" i="32"/>
  <c r="AE55" i="32"/>
  <c r="AG55" i="32" s="1"/>
  <c r="W55" i="32"/>
  <c r="O55" i="32"/>
  <c r="K55" i="32"/>
  <c r="G55" i="32"/>
  <c r="AE54" i="32"/>
  <c r="AG54" i="32" s="1"/>
  <c r="W54" i="32"/>
  <c r="O54" i="32"/>
  <c r="K54" i="32"/>
  <c r="G54" i="32"/>
  <c r="AE53" i="32"/>
  <c r="AG53" i="32" s="1"/>
  <c r="W53" i="32"/>
  <c r="O53" i="32"/>
  <c r="K53" i="32"/>
  <c r="G53" i="32"/>
  <c r="AE52" i="32"/>
  <c r="AG52" i="32" s="1"/>
  <c r="W52" i="32"/>
  <c r="O52" i="32"/>
  <c r="K52" i="32"/>
  <c r="G52" i="32"/>
  <c r="AE51" i="32"/>
  <c r="AG51" i="32" s="1"/>
  <c r="W51" i="32"/>
  <c r="O51" i="32"/>
  <c r="K51" i="32"/>
  <c r="G51" i="32"/>
  <c r="AE50" i="32"/>
  <c r="AG50" i="32" s="1"/>
  <c r="W50" i="32"/>
  <c r="O50" i="32"/>
  <c r="K50" i="32"/>
  <c r="G50" i="32"/>
  <c r="AE49" i="32"/>
  <c r="AG49" i="32" s="1"/>
  <c r="W49" i="32"/>
  <c r="K49" i="32"/>
  <c r="G49" i="32"/>
  <c r="AE48" i="32"/>
  <c r="AG48" i="32" s="1"/>
  <c r="W48" i="32"/>
  <c r="O48" i="32"/>
  <c r="K48" i="32"/>
  <c r="G48" i="32"/>
  <c r="AE47" i="32"/>
  <c r="AG47" i="32" s="1"/>
  <c r="W47" i="32"/>
  <c r="O47" i="32"/>
  <c r="K47" i="32"/>
  <c r="G47" i="32"/>
  <c r="AE46" i="32"/>
  <c r="AG46" i="32" s="1"/>
  <c r="W46" i="32"/>
  <c r="O46" i="32"/>
  <c r="K46" i="32"/>
  <c r="G46" i="32"/>
  <c r="AE45" i="32"/>
  <c r="AG45" i="32" s="1"/>
  <c r="W45" i="32"/>
  <c r="O45" i="32"/>
  <c r="K45" i="32"/>
  <c r="G45" i="32"/>
  <c r="AE44" i="32"/>
  <c r="AG44" i="32" s="1"/>
  <c r="W44" i="32"/>
  <c r="O44" i="32"/>
  <c r="K44" i="32"/>
  <c r="G44" i="32"/>
  <c r="AE43" i="32"/>
  <c r="AG43" i="32" s="1"/>
  <c r="W43" i="32"/>
  <c r="O43" i="32"/>
  <c r="K43" i="32"/>
  <c r="G43" i="32"/>
  <c r="AE42" i="32"/>
  <c r="AG42" i="32" s="1"/>
  <c r="W42" i="32"/>
  <c r="O42" i="32"/>
  <c r="K42" i="32"/>
  <c r="G42" i="32"/>
  <c r="AE41" i="32"/>
  <c r="AG41" i="32" s="1"/>
  <c r="W41" i="32"/>
  <c r="O41" i="32"/>
  <c r="K41" i="32"/>
  <c r="G41" i="32"/>
  <c r="AE40" i="32"/>
  <c r="AG40" i="32" s="1"/>
  <c r="W40" i="32"/>
  <c r="O40" i="32"/>
  <c r="K40" i="32"/>
  <c r="G40" i="32"/>
  <c r="AE39" i="32"/>
  <c r="AG39" i="32" s="1"/>
  <c r="W39" i="32"/>
  <c r="K39" i="32"/>
  <c r="G39" i="32"/>
  <c r="AE38" i="32"/>
  <c r="AG38" i="32" s="1"/>
  <c r="W38" i="32"/>
  <c r="O38" i="32"/>
  <c r="K38" i="32"/>
  <c r="G38" i="32"/>
  <c r="AE37" i="32"/>
  <c r="AG37" i="32" s="1"/>
  <c r="W37" i="32"/>
  <c r="O37" i="32"/>
  <c r="K37" i="32"/>
  <c r="G37" i="32"/>
  <c r="AE36" i="32"/>
  <c r="AG36" i="32" s="1"/>
  <c r="W36" i="32"/>
  <c r="O36" i="32"/>
  <c r="K36" i="32"/>
  <c r="G36" i="32"/>
  <c r="AE35" i="32"/>
  <c r="AG35" i="32" s="1"/>
  <c r="W35" i="32"/>
  <c r="O35" i="32"/>
  <c r="K35" i="32"/>
  <c r="G35" i="32"/>
  <c r="AE34" i="32"/>
  <c r="AG34" i="32" s="1"/>
  <c r="W34" i="32"/>
  <c r="O34" i="32"/>
  <c r="K34" i="32"/>
  <c r="G34" i="32"/>
  <c r="AE33" i="32"/>
  <c r="AG33" i="32" s="1"/>
  <c r="W33" i="32"/>
  <c r="O33" i="32"/>
  <c r="K33" i="32"/>
  <c r="G33" i="32"/>
  <c r="AE32" i="32"/>
  <c r="AG32" i="32" s="1"/>
  <c r="W32" i="32"/>
  <c r="O32" i="32"/>
  <c r="K32" i="32"/>
  <c r="G32" i="32"/>
  <c r="AE31" i="32"/>
  <c r="AG31" i="32" s="1"/>
  <c r="W31" i="32"/>
  <c r="O31" i="32"/>
  <c r="K31" i="32"/>
  <c r="G31" i="32"/>
  <c r="AE30" i="32"/>
  <c r="AG30" i="32" s="1"/>
  <c r="W30" i="32"/>
  <c r="O30" i="32"/>
  <c r="K30" i="32"/>
  <c r="G30" i="32"/>
  <c r="AE29" i="32"/>
  <c r="AG29" i="32" s="1"/>
  <c r="W29" i="32"/>
  <c r="O29" i="32"/>
  <c r="K29" i="32"/>
  <c r="G29" i="32"/>
  <c r="AE28" i="32"/>
  <c r="AG28" i="32" s="1"/>
  <c r="W28" i="32"/>
  <c r="O28" i="32"/>
  <c r="K28" i="32"/>
  <c r="G28" i="32"/>
  <c r="AE27" i="32"/>
  <c r="AG27" i="32" s="1"/>
  <c r="W27" i="32"/>
  <c r="O27" i="32"/>
  <c r="K27" i="32"/>
  <c r="G27" i="32"/>
  <c r="AE26" i="32"/>
  <c r="AG26" i="32" s="1"/>
  <c r="W26" i="32"/>
  <c r="O26" i="32"/>
  <c r="K26" i="32"/>
  <c r="G26" i="32"/>
  <c r="AE25" i="32"/>
  <c r="AG25" i="32" s="1"/>
  <c r="W25" i="32"/>
  <c r="O25" i="32"/>
  <c r="K25" i="32"/>
  <c r="G25" i="32"/>
  <c r="AE24" i="32"/>
  <c r="AG24" i="32" s="1"/>
  <c r="W24" i="32"/>
  <c r="O24" i="32"/>
  <c r="K24" i="32"/>
  <c r="G24" i="32"/>
  <c r="AE23" i="32"/>
  <c r="W23" i="32"/>
  <c r="O23" i="32"/>
  <c r="K23" i="32"/>
  <c r="G23" i="32"/>
  <c r="AE22" i="32"/>
  <c r="W22" i="32"/>
  <c r="O22" i="32"/>
  <c r="M98" i="32" s="1"/>
  <c r="K22" i="32"/>
  <c r="G22" i="32"/>
  <c r="AE21" i="32"/>
  <c r="W21" i="32"/>
  <c r="U97" i="32" s="1"/>
  <c r="O21" i="32"/>
  <c r="K21" i="32"/>
  <c r="G21" i="32"/>
  <c r="AE20" i="32"/>
  <c r="AG96" i="32" s="1"/>
  <c r="W20" i="32"/>
  <c r="O20" i="32"/>
  <c r="K20" i="32"/>
  <c r="G20" i="32"/>
  <c r="E96" i="32" s="1"/>
  <c r="AE19" i="32"/>
  <c r="W19" i="32"/>
  <c r="O19" i="32"/>
  <c r="K19" i="32"/>
  <c r="G19" i="32"/>
  <c r="AE18" i="32"/>
  <c r="W18" i="32"/>
  <c r="O18" i="32"/>
  <c r="K18" i="32"/>
  <c r="G18" i="32"/>
  <c r="AE17" i="32"/>
  <c r="O17" i="32"/>
  <c r="K17" i="32"/>
  <c r="G17" i="32"/>
  <c r="AE16" i="32"/>
  <c r="W16" i="32"/>
  <c r="O16" i="32"/>
  <c r="K16" i="32"/>
  <c r="G16" i="32"/>
  <c r="AE15" i="32"/>
  <c r="O15" i="32"/>
  <c r="K15" i="32"/>
  <c r="G15" i="32"/>
  <c r="AE14" i="32"/>
  <c r="O14" i="32"/>
  <c r="K14" i="32"/>
  <c r="G14" i="32"/>
  <c r="AE13" i="32"/>
  <c r="O13" i="32"/>
  <c r="K13" i="32"/>
  <c r="G13" i="32"/>
  <c r="AE12" i="32"/>
  <c r="K12" i="32"/>
  <c r="G12" i="32"/>
  <c r="AE11" i="32"/>
  <c r="O11" i="32"/>
  <c r="K11" i="32"/>
  <c r="G11" i="32"/>
  <c r="AE10" i="32"/>
  <c r="AG10" i="32" s="1"/>
  <c r="K10" i="32"/>
  <c r="G10" i="32"/>
  <c r="O9" i="32"/>
  <c r="K9" i="32"/>
  <c r="G9" i="32"/>
  <c r="E97" i="32" l="1"/>
  <c r="U98" i="32"/>
  <c r="M99" i="32"/>
  <c r="M76" i="32"/>
  <c r="M73" i="32"/>
  <c r="M96" i="32"/>
  <c r="I97" i="32"/>
  <c r="E98" i="32"/>
  <c r="AG98" i="32"/>
  <c r="U99" i="32"/>
  <c r="U76" i="32"/>
  <c r="U73" i="32"/>
  <c r="I76" i="32"/>
  <c r="I73" i="32"/>
  <c r="I99" i="32"/>
  <c r="I96" i="32"/>
  <c r="AG97" i="32"/>
  <c r="U96" i="32"/>
  <c r="M97" i="32"/>
  <c r="I98" i="32"/>
  <c r="E99" i="32"/>
  <c r="E76" i="32"/>
  <c r="E73" i="32"/>
  <c r="AG23" i="32"/>
  <c r="AG99" i="32"/>
  <c r="AC76" i="32"/>
  <c r="AG22" i="32"/>
  <c r="AG21" i="32"/>
  <c r="AC97" i="32" s="1"/>
  <c r="AG20" i="32"/>
  <c r="M93" i="32"/>
  <c r="M94" i="32"/>
  <c r="AG93" i="32"/>
  <c r="U94" i="32"/>
  <c r="AG19" i="32"/>
  <c r="AG95" i="32"/>
  <c r="E95" i="32"/>
  <c r="AG18" i="32"/>
  <c r="AG94" i="32"/>
  <c r="U95" i="32"/>
  <c r="I94" i="32"/>
  <c r="I95" i="32"/>
  <c r="M95" i="32"/>
  <c r="I93" i="32"/>
  <c r="E93" i="32"/>
  <c r="E94" i="32"/>
  <c r="AG92" i="32"/>
  <c r="AG87" i="32"/>
  <c r="E92" i="32"/>
  <c r="E86" i="32"/>
  <c r="I91" i="32"/>
  <c r="M89" i="32"/>
  <c r="M90" i="32"/>
  <c r="M91" i="32"/>
  <c r="M92" i="32"/>
  <c r="I90" i="32"/>
  <c r="I92" i="32"/>
  <c r="AG17" i="32"/>
  <c r="M87" i="32"/>
  <c r="AG88" i="32"/>
  <c r="AG89" i="32"/>
  <c r="AG90" i="32"/>
  <c r="AG91" i="32"/>
  <c r="E89" i="32"/>
  <c r="E90" i="32"/>
  <c r="E87" i="32"/>
  <c r="E91" i="32"/>
  <c r="E88" i="32"/>
  <c r="AG11" i="32"/>
  <c r="AG12" i="32"/>
  <c r="AG16" i="32"/>
  <c r="AG86" i="32"/>
  <c r="AG15" i="32"/>
  <c r="I87" i="32"/>
  <c r="I88" i="32"/>
  <c r="W17" i="32"/>
  <c r="U93" i="32" s="1"/>
  <c r="AG14" i="32"/>
  <c r="M86" i="32"/>
  <c r="M88" i="32"/>
  <c r="I86" i="32"/>
  <c r="I89" i="32"/>
  <c r="AG13" i="32"/>
  <c r="W86" i="32"/>
  <c r="W87" i="32"/>
  <c r="W88" i="32"/>
  <c r="W89" i="32"/>
  <c r="W90" i="32"/>
  <c r="W91" i="32"/>
  <c r="AC99" i="32" l="1"/>
  <c r="AC73" i="32"/>
  <c r="E74" i="32"/>
  <c r="AC98" i="32"/>
  <c r="AC96" i="32"/>
  <c r="AC94" i="32"/>
  <c r="AC95" i="32"/>
  <c r="AC93" i="32"/>
  <c r="AC90" i="32"/>
  <c r="U91" i="32"/>
  <c r="AC92" i="32"/>
  <c r="U92" i="32"/>
  <c r="U86" i="32"/>
  <c r="AC91" i="32"/>
  <c r="U87" i="32"/>
  <c r="U90" i="32"/>
  <c r="AC86" i="32"/>
  <c r="AC87" i="32"/>
  <c r="U89" i="32"/>
  <c r="U88" i="32"/>
  <c r="AC89" i="32"/>
  <c r="AC88" i="32"/>
  <c r="I74" i="32" l="1"/>
  <c r="Q74" i="32"/>
  <c r="M74" i="32"/>
  <c r="U74" i="32"/>
  <c r="F5" i="34" l="1"/>
  <c r="F5" i="15" s="1"/>
  <c r="C5" i="9"/>
  <c r="E5" i="9" l="1"/>
  <c r="F13" i="9"/>
  <c r="E13" i="9"/>
  <c r="D13" i="9"/>
  <c r="F12" i="9"/>
  <c r="E12" i="9"/>
  <c r="D12" i="9"/>
  <c r="F11" i="9"/>
  <c r="E11" i="9"/>
  <c r="D11" i="9"/>
  <c r="E10" i="9"/>
  <c r="D10" i="9"/>
  <c r="F9" i="9"/>
  <c r="E9" i="9"/>
  <c r="D9" i="9"/>
  <c r="F5" i="9"/>
  <c r="D5" i="9"/>
  <c r="F9" i="10"/>
  <c r="H9" i="9" l="1"/>
  <c r="F8" i="13"/>
  <c r="F8" i="34"/>
  <c r="H5" i="9"/>
  <c r="Q75" i="32" l="1"/>
  <c r="E75" i="32"/>
  <c r="C11" i="9"/>
  <c r="C12" i="9"/>
  <c r="J9" i="9"/>
  <c r="J14" i="9" s="1"/>
  <c r="E11" i="27" s="1"/>
  <c r="I75" i="32"/>
  <c r="M75" i="32"/>
  <c r="U75" i="32"/>
  <c r="J5" i="9"/>
  <c r="E5" i="27" l="1"/>
  <c r="E12" i="27" s="1"/>
  <c r="F9" i="15"/>
  <c r="G13" i="9" s="1"/>
  <c r="F9" i="34"/>
  <c r="F9" i="13"/>
  <c r="E6" i="27"/>
  <c r="F10" i="9"/>
  <c r="G12" i="9" l="1"/>
  <c r="H12" i="9" s="1"/>
  <c r="J12" i="9" s="1"/>
  <c r="E9" i="27" s="1"/>
  <c r="F10" i="34"/>
  <c r="G11" i="9"/>
  <c r="H11" i="9" s="1"/>
  <c r="J11" i="9" s="1"/>
  <c r="E8" i="27" s="1"/>
  <c r="F10" i="13"/>
  <c r="G10" i="9"/>
  <c r="H10" i="9" s="1"/>
  <c r="J10" i="9" s="1"/>
  <c r="E7" i="27" l="1"/>
  <c r="E23" i="9"/>
  <c r="E24" i="9"/>
  <c r="AA50" i="32"/>
  <c r="Y97" i="32" l="1"/>
  <c r="Y96" i="32"/>
  <c r="Y98" i="32"/>
  <c r="Y76" i="32"/>
  <c r="Y73" i="32"/>
  <c r="Y99" i="32"/>
  <c r="Y94" i="32"/>
  <c r="Y95" i="32"/>
  <c r="Y87" i="32"/>
  <c r="Y92" i="32"/>
  <c r="Y89" i="32"/>
  <c r="Y93" i="32"/>
  <c r="Y86" i="32"/>
  <c r="Y91" i="32"/>
  <c r="Y90" i="32"/>
  <c r="Y88" i="32"/>
  <c r="Y74" i="32" l="1"/>
  <c r="Y75" i="32" s="1"/>
  <c r="F8" i="15"/>
  <c r="F10" i="15" s="1"/>
  <c r="C13" i="9" l="1"/>
  <c r="H13" i="9" l="1"/>
  <c r="J13" i="9" s="1"/>
  <c r="E25" i="9" l="1"/>
  <c r="E10" i="27"/>
  <c r="C7" i="15"/>
  <c r="C7" i="34"/>
  <c r="C7" i="13"/>
  <c r="C7" i="12"/>
</calcChain>
</file>

<file path=xl/sharedStrings.xml><?xml version="1.0" encoding="utf-8"?>
<sst xmlns="http://schemas.openxmlformats.org/spreadsheetml/2006/main" count="380" uniqueCount="236">
  <si>
    <t xml:space="preserve">                                        </t>
  </si>
  <si>
    <r>
      <t>FP Canada Standards Council</t>
    </r>
    <r>
      <rPr>
        <vertAlign val="superscript"/>
        <sz val="11"/>
        <rFont val="Arial"/>
        <family val="2"/>
      </rPr>
      <t>TM</t>
    </r>
  </si>
  <si>
    <t xml:space="preserve">The Addendum consists of the following sections:      </t>
  </si>
  <si>
    <t>Summary Rates</t>
  </si>
  <si>
    <t>• Inflation</t>
  </si>
  <si>
    <t>• Short-Term Assets</t>
  </si>
  <si>
    <t xml:space="preserve">• Fixed Income </t>
  </si>
  <si>
    <t>• Foreign Equities (Developed-Markets)</t>
  </si>
  <si>
    <t>• Foreign Equities (Emerging-Markets)</t>
  </si>
  <si>
    <t>• Historical Rates</t>
  </si>
  <si>
    <t>• CPI Results</t>
  </si>
  <si>
    <t>• PAG 2009 and Actuals</t>
  </si>
  <si>
    <t xml:space="preserve"> </t>
  </si>
  <si>
    <t xml:space="preserve">Historical Rates  </t>
  </si>
  <si>
    <r>
      <t xml:space="preserve">For reference purposes, historical </t>
    </r>
    <r>
      <rPr>
        <i/>
        <sz val="12"/>
        <rFont val="Calibri"/>
        <family val="2"/>
        <scheme val="minor"/>
      </rPr>
      <t>Projection Assumption Guidelines</t>
    </r>
    <r>
      <rPr>
        <sz val="12"/>
        <rFont val="Calibri"/>
        <family val="2"/>
        <scheme val="minor"/>
      </rPr>
      <t xml:space="preserve"> are provided dating back to 2009 as well as 50-year historical rates and standard deviations</t>
    </r>
    <r>
      <rPr>
        <i/>
        <sz val="12"/>
        <rFont val="Calibri"/>
        <family val="2"/>
        <scheme val="minor"/>
      </rPr>
      <t xml:space="preserve"> </t>
    </r>
    <r>
      <rPr>
        <sz val="12"/>
        <rFont val="Calibri"/>
        <family val="2"/>
        <scheme val="minor"/>
      </rPr>
      <t xml:space="preserve">for inflation, T-Bills, bonds, foreign equities (developed), foreign equities (emerging) and Canadian equities. </t>
    </r>
  </si>
  <si>
    <t xml:space="preserve">FP Canada Standards Council </t>
  </si>
  <si>
    <t>Source</t>
  </si>
  <si>
    <t>Average</t>
  </si>
  <si>
    <t>Adjustment</t>
  </si>
  <si>
    <t>Projection Assumption Guideline***</t>
  </si>
  <si>
    <t>BoC</t>
  </si>
  <si>
    <t>FP survey</t>
  </si>
  <si>
    <t>CPP</t>
  </si>
  <si>
    <t>QPP</t>
  </si>
  <si>
    <t>MBER</t>
  </si>
  <si>
    <t>Inflation</t>
  </si>
  <si>
    <t>N/A</t>
  </si>
  <si>
    <t>Adjustment**</t>
  </si>
  <si>
    <t>50 Year</t>
  </si>
  <si>
    <t>Short-term *</t>
  </si>
  <si>
    <t>Fixed income *</t>
  </si>
  <si>
    <t>Foreign developed-market equities</t>
  </si>
  <si>
    <t>Borrowing rate</t>
  </si>
  <si>
    <t xml:space="preserve">  * Note that the 50-Year historical rates for short-term and fixed-income assets are outliers and were excluded from the calculation of rates</t>
  </si>
  <si>
    <t xml:space="preserve">    for the Projection Assumption Guidelines for these assets.</t>
  </si>
  <si>
    <t>** Note that equities have a margin of safety (0.5%) deducted from their average to compensate for the variability of long-run returns. The adjustment aligns with the outcome of a Monte Carlo analysis that approximates the probability of future returns over 300,000 trials.</t>
  </si>
  <si>
    <r>
      <t xml:space="preserve">*** </t>
    </r>
    <r>
      <rPr>
        <i/>
        <sz val="10"/>
        <rFont val="Calibri"/>
        <family val="2"/>
        <scheme val="minor"/>
      </rPr>
      <t>The Projection Assumption Guidelines</t>
    </r>
    <r>
      <rPr>
        <sz val="10"/>
        <rFont val="Calibri"/>
        <family val="2"/>
        <scheme val="minor"/>
      </rPr>
      <t xml:space="preserve"> rates are rounded to the nearest tenth of a percent.</t>
    </r>
  </si>
  <si>
    <t>Equity Risk Premium - based on these assumptions, we can calculate that the equity risk premium:</t>
  </si>
  <si>
    <t>Supporting Data for Calculating the 2024 Projection Assumption Guideline for Inflation</t>
  </si>
  <si>
    <t>Location of Data</t>
  </si>
  <si>
    <t>Data</t>
  </si>
  <si>
    <t>Calculations</t>
  </si>
  <si>
    <t>Value</t>
  </si>
  <si>
    <t>Actuarial Report (31st)
on the 
Canada Pension Plan
as at 31 December 2021</t>
  </si>
  <si>
    <t>Table 57 Inflation, Real AAE and AWE Increases</t>
  </si>
  <si>
    <t xml:space="preserve">   100% of the price increase assumption for 2026+</t>
  </si>
  <si>
    <t xml:space="preserve">     1.00 (2.00%)</t>
  </si>
  <si>
    <t>Actuarial Valuation 
of the 
Quebec Pension Plan 
as at 31 December 2021</t>
  </si>
  <si>
    <t xml:space="preserve">Table 26: Inflation Rate, Pension Indexation Rate as at 1 January and Rate of Increase in Average Employment Earnings </t>
  </si>
  <si>
    <t xml:space="preserve">   100% of the price increase assumption for 2024+</t>
  </si>
  <si>
    <t xml:space="preserve">     1.00 (2.10%)</t>
  </si>
  <si>
    <t>Reduced average of survey</t>
  </si>
  <si>
    <t>Bank of Canada Measures of Inflation</t>
  </si>
  <si>
    <t>Midpoint of Bank of Canada's inflation-control target range of 1 to 3 percent.</t>
  </si>
  <si>
    <t>Table 69: Real Rates of Return by Asset Type (Before Investment Expenses)</t>
  </si>
  <si>
    <t>Assumption for short-term assets from 2030 to 2045 
+ 2.00% CPP assumption for future inflation</t>
  </si>
  <si>
    <t xml:space="preserve">      
+  0.3%
+ 2.00%</t>
  </si>
  <si>
    <t>Table 28: Real Rate of Return by Asset Category</t>
  </si>
  <si>
    <t xml:space="preserve">  9/30 of the assumption for short-term assets for 2023 to 2031
+  21/30 of the assumption for short-term after 2031                                                                                                    +  2.1% QPP assumption for future inflation</t>
  </si>
  <si>
    <t xml:space="preserve"> + 9/30 (-0.20%)
+  21/30 (0.00%)
+ 2.10%</t>
  </si>
  <si>
    <t xml:space="preserve">  Reduced average of survey</t>
  </si>
  <si>
    <r>
      <t xml:space="preserve"> Assumption for marketable bonds from 2035 and after</t>
    </r>
    <r>
      <rPr>
        <b/>
        <i/>
        <sz val="11"/>
        <rFont val="Calibri"/>
        <family val="2"/>
        <scheme val="minor"/>
      </rPr>
      <t xml:space="preserve"> </t>
    </r>
    <r>
      <rPr>
        <sz val="11"/>
        <rFont val="Calibri"/>
        <family val="2"/>
        <scheme val="minor"/>
      </rPr>
      <t xml:space="preserve">
+ 2.00% CPP assumption for future inflation
- 0.75% to align the CPP long-term projections with a more typical holding period for individuals
</t>
    </r>
  </si>
  <si>
    <t xml:space="preserve">                                                               + 1.3%
+ 2.00%
- 0.75%</t>
  </si>
  <si>
    <t xml:space="preserve">   9/30 of the assumption for bonds for 2023 to 2031
+  21/30 of the assumption for bonds for after 2031
+ 2.1% QPP assumption for future inflation
- 0.75% to align the QPP long-term projections with a more typical holding period for individuals</t>
  </si>
  <si>
    <t xml:space="preserve">      9/30 (1.70%)
+  21/30 (2.40%)
+  2.10                                           '- 0.75%                           </t>
  </si>
  <si>
    <t>Market based expected return (MBER) as at December 31, 2023</t>
  </si>
  <si>
    <t xml:space="preserve">Location of Data </t>
  </si>
  <si>
    <t xml:space="preserve">Data </t>
  </si>
  <si>
    <t xml:space="preserve">   Average return for public and private equities for 2026 to 2045
+ 2.00% CPP assumption for future inflation
</t>
  </si>
  <si>
    <t xml:space="preserve">   (4.2% + 5.2%)/2
+ 2.00%      </t>
  </si>
  <si>
    <t xml:space="preserve">   9/30 of the assumption for equities for 2023 to 2031
+  21/30 of the assumption for equities after 2031
+  2.1% QPP assumption for future inflation</t>
  </si>
  <si>
    <t>+   9/30 (3.60%)
+  21/30 (4.20%)
+ 2.10%</t>
  </si>
  <si>
    <t>50-Year Historical Average
Return for the S&amp;P/TSX
Composite Index</t>
  </si>
  <si>
    <t>50 years Historical Rates</t>
  </si>
  <si>
    <t xml:space="preserve">   (1 + 50-year nominal return historical average for the S&amp;P/TSX Composite Index)
÷ (1 + historical rate of inflation)
x (1 + guideline for future inflation)
- 1</t>
  </si>
  <si>
    <t>Canada Total Market Stock Index Shiller Earnings to Price                                                                                                             Average (Index 120-month Earnings per share in CAD adjusted for CAD inflation)</t>
  </si>
  <si>
    <t>The average is reduced by a margin of 0.50% to compensate for the variability of the long-term returns.
This adjustment aligns with the outcome of a Monte Carlo analysis that approximates the probability of future Canadian equity returns by running 300,000 trial runs.</t>
  </si>
  <si>
    <t>Same assumption as Canadian equity</t>
  </si>
  <si>
    <t xml:space="preserve">   50% of reduced average of survey for the MSCI EAFE Index  
+ 50% of the reduced average of survey for the S&amp;P 500 index </t>
  </si>
  <si>
    <t>50-Year Historical Average
Return for the MSCI EAFE and S&amp;P500
Composite Indices</t>
  </si>
  <si>
    <t xml:space="preserve">   (1 + 50-year nominal return historical average of the MSCI EAFE and S&amp;P500 Composite Indices)* 
÷ (1 + historical rate of inflation)
x (1 + guideline for future inflation)
- 1
</t>
  </si>
  <si>
    <t>The average is reduced by a margin of 0.50% to compensate for the variability of the long-term returns. 
This adjustment aligns with the outcome of a Monte Carlo analysis that approximates the probability of future equity returns by running 300,000 trial runs.</t>
  </si>
  <si>
    <t xml:space="preserve">*Note: The 50-year historical average return for the MSCI EAFE and S&amp;P 500 Composite Indices is being used to maintain the consistency with the other guidelines, where the 50-year historical return is used. This combination of indices uses the historical return on the MSCI EAFE Index since its first full calendar year of inception in 1970 to the present. </t>
  </si>
  <si>
    <t>Same assumption as Canadian equity                                                                                                                                             + 0.90% for equity risk premium of investing in foreign emerging markets*</t>
  </si>
  <si>
    <t xml:space="preserve">   (4.2% + 5.2%)/2
+ 2.00%             
+ 0.90%</t>
  </si>
  <si>
    <t>+   9/30 (3.60%)
+  21/30 (4.20%)
+ 2.10%                                   + 0.90%</t>
  </si>
  <si>
    <t xml:space="preserve">50-Year Historical Average
Return for the Emerging Markets Index </t>
  </si>
  <si>
    <t xml:space="preserve">   (1 + 50 year nominal return historical average of the MSCI Emerging Markets Index ($ CA))** 
÷ (1 + historical rate of inflation)
x (1 + guideline for future inflation)
- 1
</t>
  </si>
  <si>
    <t>Emerging Markets Large and Mid Cap Market Stock Index Shiller Earnings to Price                                                                                        Average of daily closing index prices during the most recent month</t>
  </si>
  <si>
    <r>
      <t>*Note:</t>
    </r>
    <r>
      <rPr>
        <b/>
        <sz val="10"/>
        <rFont val="Calibri"/>
        <family val="2"/>
        <scheme val="minor"/>
      </rPr>
      <t xml:space="preserve"> </t>
    </r>
    <r>
      <rPr>
        <sz val="10"/>
        <rFont val="Calibri"/>
        <family val="2"/>
        <scheme val="minor"/>
      </rPr>
      <t>A 0.9% equity risk premium of investing in foreign emerging markets has been added to the return for the historical rate of return for Foreign Developed Market equities. This risk premium aligns with the methodology used in the most recent Canada Pension Plan Actuarial Report.</t>
    </r>
    <r>
      <rPr>
        <b/>
        <sz val="10"/>
        <rFont val="Calibri"/>
        <family val="2"/>
        <scheme val="minor"/>
      </rPr>
      <t xml:space="preserve"> </t>
    </r>
  </si>
  <si>
    <t>**Note: To establish the 50-year historical average return for the MSCI Foreign Equity (emerging markets) Index, we add 1% to the historical return on the MSCI EAFE Index from 1970 to 2000. We use the annual returns of the MSCI Foreign Equity (emerging markets) Index from 2007 to 2020. We use an estimation from 2001 to 2006.</t>
  </si>
  <si>
    <t>Historical Rates</t>
  </si>
  <si>
    <t>Historical Projection Assumption Guidelines</t>
  </si>
  <si>
    <t>Short-term</t>
  </si>
  <si>
    <t>Fixed income</t>
  </si>
  <si>
    <r>
      <t xml:space="preserve">Foreign developed and emerging equities were not presented in the                                                                 </t>
    </r>
    <r>
      <rPr>
        <i/>
        <sz val="11"/>
        <rFont val="Calibri"/>
        <family val="2"/>
        <scheme val="minor"/>
      </rPr>
      <t>Projection Assumption Guidelines</t>
    </r>
    <r>
      <rPr>
        <sz val="11"/>
        <rFont val="Calibri"/>
        <family val="2"/>
        <scheme val="minor"/>
      </rPr>
      <t xml:space="preserve"> for the years previous to 2016.</t>
    </r>
  </si>
  <si>
    <t>Growth of the YMPE or MPE</t>
  </si>
  <si>
    <t>Growth in YMPE was not presented for years prior to 2015.</t>
  </si>
  <si>
    <t>Historical Rates and Standard Deviations for Sources Used in the Projection Assumption Guidelines</t>
  </si>
  <si>
    <r>
      <t>The guidelines for equity assets and inflation are partially based on 50-year historical returns. Summarized at the bottom of the data are the historic 50-year nominal and real rates of return. The historical real rate of return is increased by the projected inflation assumption to arrive at the forward looking historical rate of return used in the calculation of each guideline</t>
    </r>
    <r>
      <rPr>
        <i/>
        <sz val="12"/>
        <rFont val="Calibri"/>
        <family val="2"/>
        <scheme val="minor"/>
      </rPr>
      <t>.</t>
    </r>
  </si>
  <si>
    <t>T-Bills</t>
  </si>
  <si>
    <t>Bonds</t>
  </si>
  <si>
    <t>Canadian Equity</t>
  </si>
  <si>
    <t>US Equity</t>
  </si>
  <si>
    <t>Foreign Equities (Developed)</t>
  </si>
  <si>
    <t>Foreign Equities          (Emerging)**</t>
  </si>
  <si>
    <t>FTSE 91-Day T-Bill Index</t>
  </si>
  <si>
    <t>FTSE Universe Bond Index</t>
  </si>
  <si>
    <t>S&amp;P/TSX Composite Index</t>
  </si>
  <si>
    <t>S&amp;P 500 Composite Index ($ CA)</t>
  </si>
  <si>
    <t>MSCI EAFE Index  ($ CA)*</t>
  </si>
  <si>
    <t>MSCI Emerging Markets Index ($ CA)</t>
  </si>
  <si>
    <t>Bank of Canada</t>
  </si>
  <si>
    <t>Index</t>
  </si>
  <si>
    <t>Index + 1</t>
  </si>
  <si>
    <t>50-Year Nominal Average:  1974 - 2023</t>
  </si>
  <si>
    <t>50-Year Real return Average:
1974 - 2023</t>
  </si>
  <si>
    <t>50-Year Real Average
Increased by Future Inflation Assumption      1974 - 2023</t>
  </si>
  <si>
    <t>50-Year Standard Deviation: 1974 - 2023</t>
  </si>
  <si>
    <t>Note: Values in each column entitled "Index" are the annual rate of return earned by the index for that year. They are written in Decimal Form for ease of use in computing geometric returns which requires 1 to be added to the return.</t>
  </si>
  <si>
    <t>Rolling Average of Rates and Standard Deviations for Sources Used in the Projection Assumption Guidelines</t>
  </si>
  <si>
    <t>FSTE 91-Day T-Bill Index</t>
  </si>
  <si>
    <t>FSTE Universe Bond Index</t>
  </si>
  <si>
    <t>Geometric Return</t>
  </si>
  <si>
    <t>Standard Deviation</t>
  </si>
  <si>
    <t>1961-2010</t>
  </si>
  <si>
    <t>1962-2011</t>
  </si>
  <si>
    <t>1963-2012</t>
  </si>
  <si>
    <t>1964-2013</t>
  </si>
  <si>
    <t>1965-2014</t>
  </si>
  <si>
    <t>1966-2015</t>
  </si>
  <si>
    <t>1967-2016</t>
  </si>
  <si>
    <t>1968-2017</t>
  </si>
  <si>
    <t>1969-2018</t>
  </si>
  <si>
    <t>1970-2019</t>
  </si>
  <si>
    <t>1971-2020</t>
  </si>
  <si>
    <t>1972-2021</t>
  </si>
  <si>
    <t>1973-2022</t>
  </si>
  <si>
    <t>1974-2023</t>
  </si>
  <si>
    <t xml:space="preserve">   * The MSCI EAFE Index is net of the maximum amount of withholding tax on foreign income.</t>
  </si>
  <si>
    <t xml:space="preserve">   ** Given the limited history for the Emerging Markets index used in the calculation, the standard deviation calculation utilizes returns based largely on the history of global developed markets prior to 2007 with a premium added to annual returns.This may result in a calculated standard deviation which differs from actual volatility prior to the inception of the index.The variance is not anticipated to be material and should not have a significant effect on the aggregate portfolio standard deviation calculation over the total review period.</t>
  </si>
  <si>
    <t>CPI Inflation Rate (%)</t>
  </si>
  <si>
    <t>FTSE TMX Canada Short-term 91-day T-Bill Index</t>
  </si>
  <si>
    <t>FTSE TMX Canada Universe Bond Index</t>
  </si>
  <si>
    <t>S&amp;P 500 Index</t>
  </si>
  <si>
    <t>MSCI EAFE Index</t>
  </si>
  <si>
    <t>MSCI Emerging Markets Index</t>
  </si>
  <si>
    <t>2020*</t>
  </si>
  <si>
    <t>2021 **</t>
  </si>
  <si>
    <t xml:space="preserve">  The same survey also went out to CFP and F.Pl. professionals who hold the CFA designation and its results were given a 20% weighting.</t>
  </si>
  <si>
    <t xml:space="preserve">  The same survey also went out to CFP and F.Pl. professionals who hold the CFA designation and its results were given a 25% weighting.</t>
  </si>
  <si>
    <t>Tracking 2009 Projection Assumption Guidelines and Actual Rate of Return</t>
  </si>
  <si>
    <t xml:space="preserve">S&amp;P TSX Composite TR </t>
  </si>
  <si>
    <t>FTSE TMX Canada Universe Bond</t>
  </si>
  <si>
    <t>PAG 2009 FTSE universe</t>
  </si>
  <si>
    <t>FTSE universe actual</t>
  </si>
  <si>
    <t>PAG 2009 S&amp;P/TSX</t>
  </si>
  <si>
    <t>S&amp;P/TSX actual</t>
  </si>
  <si>
    <t>CPI</t>
  </si>
  <si>
    <t>S&amp;P TSX Comp TR</t>
  </si>
  <si>
    <t>FIXED INCOME</t>
  </si>
  <si>
    <t>CDN EQUITY</t>
  </si>
  <si>
    <t>Tracking 2009 PAG and Actuals</t>
  </si>
  <si>
    <r>
      <t xml:space="preserve">Addendum to the 2024
 </t>
    </r>
    <r>
      <rPr>
        <b/>
        <i/>
        <sz val="25"/>
        <rFont val="Calibri"/>
        <family val="2"/>
        <scheme val="minor"/>
      </rPr>
      <t>Projection Assumption Guidelines</t>
    </r>
  </si>
  <si>
    <t>Institute of Financial Planning</t>
  </si>
  <si>
    <r>
      <t xml:space="preserve">© </t>
    </r>
    <r>
      <rPr>
        <i/>
        <sz val="10"/>
        <color theme="1"/>
        <rFont val="Calibri (Corps)"/>
      </rPr>
      <t>2024</t>
    </r>
    <r>
      <rPr>
        <i/>
        <sz val="10"/>
        <color rgb="FFFF0000"/>
        <rFont val="Calibri"/>
        <family val="2"/>
        <scheme val="minor"/>
      </rPr>
      <t xml:space="preserve"> </t>
    </r>
    <r>
      <rPr>
        <i/>
        <sz val="10"/>
        <rFont val="Calibri"/>
        <family val="2"/>
        <scheme val="minor"/>
      </rPr>
      <t>FP Canada Standards Council ™</t>
    </r>
  </si>
  <si>
    <r>
      <t xml:space="preserve">© </t>
    </r>
    <r>
      <rPr>
        <i/>
        <sz val="10"/>
        <color theme="1"/>
        <rFont val="Calibri (Corps)"/>
      </rPr>
      <t>2024</t>
    </r>
    <r>
      <rPr>
        <i/>
        <sz val="10"/>
        <rFont val="Calibri"/>
        <family val="2"/>
        <scheme val="minor"/>
      </rPr>
      <t xml:space="preserve"> Institute of Financial Planning  </t>
    </r>
  </si>
  <si>
    <r>
      <t xml:space="preserve">Calculating the 
2024 </t>
    </r>
    <r>
      <rPr>
        <b/>
        <i/>
        <sz val="26"/>
        <rFont val="Arial"/>
        <family val="2"/>
      </rPr>
      <t>Projection Assumption Guidelines</t>
    </r>
  </si>
  <si>
    <r>
      <t xml:space="preserve">© </t>
    </r>
    <r>
      <rPr>
        <i/>
        <sz val="10"/>
        <color theme="1"/>
        <rFont val="Arial"/>
        <family val="2"/>
      </rPr>
      <t>2024</t>
    </r>
    <r>
      <rPr>
        <i/>
        <sz val="10"/>
        <color rgb="FFFF0000"/>
        <rFont val="Arial"/>
        <family val="2"/>
      </rPr>
      <t xml:space="preserve"> </t>
    </r>
    <r>
      <rPr>
        <i/>
        <sz val="10"/>
        <rFont val="Arial"/>
        <family val="2"/>
      </rPr>
      <t xml:space="preserve">Institute of Financial Planning  </t>
    </r>
  </si>
  <si>
    <r>
      <t xml:space="preserve">© </t>
    </r>
    <r>
      <rPr>
        <i/>
        <sz val="10"/>
        <color theme="1"/>
        <rFont val="Arial"/>
        <family val="2"/>
      </rPr>
      <t>2024</t>
    </r>
    <r>
      <rPr>
        <i/>
        <sz val="10"/>
        <rFont val="Arial"/>
        <family val="2"/>
      </rPr>
      <t xml:space="preserve"> FP Canada Standards Council ™</t>
    </r>
  </si>
  <si>
    <t xml:space="preserve">© 2024 Institute of Financial Planning </t>
  </si>
  <si>
    <t>© 2024 FP Canada Standards Council ™</t>
  </si>
  <si>
    <t>FP Canada/Institute of Financial Planning Annual Survey of Investment Perspectives</t>
  </si>
  <si>
    <r>
      <t>Calculating the</t>
    </r>
    <r>
      <rPr>
        <sz val="12"/>
        <color theme="1"/>
        <rFont val="Calibri"/>
        <family val="2"/>
        <scheme val="minor"/>
      </rPr>
      <t xml:space="preserve"> </t>
    </r>
    <r>
      <rPr>
        <b/>
        <sz val="12"/>
        <color theme="1"/>
        <rFont val="Calibri"/>
        <family val="2"/>
        <scheme val="minor"/>
      </rPr>
      <t xml:space="preserve">2024 </t>
    </r>
    <r>
      <rPr>
        <b/>
        <i/>
        <sz val="12"/>
        <color theme="1"/>
        <rFont val="Calibri"/>
        <family val="2"/>
        <scheme val="minor"/>
      </rPr>
      <t>Projection Assumption Guidelines</t>
    </r>
  </si>
  <si>
    <r>
      <t xml:space="preserve">Supporting Data for the 2024 </t>
    </r>
    <r>
      <rPr>
        <b/>
        <i/>
        <sz val="12"/>
        <color theme="1"/>
        <rFont val="Calibri"/>
        <family val="2"/>
        <scheme val="minor"/>
      </rPr>
      <t>Projection Assumption Guidelines</t>
    </r>
  </si>
  <si>
    <r>
      <t xml:space="preserve">Addendum to the 2024 </t>
    </r>
    <r>
      <rPr>
        <b/>
        <i/>
        <sz val="14"/>
        <color theme="1"/>
        <rFont val="Calibri"/>
        <family val="2"/>
        <scheme val="minor"/>
      </rPr>
      <t>Projection Assumption Guidelines</t>
    </r>
  </si>
  <si>
    <r>
      <t xml:space="preserve">The </t>
    </r>
    <r>
      <rPr>
        <i/>
        <sz val="12"/>
        <color theme="1"/>
        <rFont val="Calibri"/>
        <family val="2"/>
        <scheme val="minor"/>
      </rPr>
      <t>Projection Assumption Guidelines</t>
    </r>
    <r>
      <rPr>
        <sz val="12"/>
        <color theme="1"/>
        <rFont val="Calibri"/>
        <family val="2"/>
        <scheme val="minor"/>
      </rPr>
      <t xml:space="preserve"> (the </t>
    </r>
    <r>
      <rPr>
        <i/>
        <sz val="12"/>
        <color theme="1"/>
        <rFont val="Calibri"/>
        <family val="2"/>
        <scheme val="minor"/>
      </rPr>
      <t>Guidelines</t>
    </r>
    <r>
      <rPr>
        <sz val="12"/>
        <color theme="1"/>
        <rFont val="Calibri"/>
        <family val="2"/>
        <scheme val="minor"/>
      </rPr>
      <t xml:space="preserve">) provide financial planners with objective assumptions to use in the preparation of retirement, education, insurance and other important projections. They are primarily recommended for making projections over the long term (10+ years). 
The Projection Assumption Standards Committee (Committee) has prepared an Addendum to the 2024 </t>
    </r>
    <r>
      <rPr>
        <i/>
        <sz val="12"/>
        <color theme="1"/>
        <rFont val="Calibri"/>
        <family val="2"/>
        <scheme val="minor"/>
      </rPr>
      <t>Projection Assumption Guidelines</t>
    </r>
    <r>
      <rPr>
        <sz val="12"/>
        <color theme="1"/>
        <rFont val="Calibri"/>
        <family val="2"/>
        <scheme val="minor"/>
      </rPr>
      <t xml:space="preserve"> (the Addendum) as a companion to the </t>
    </r>
    <r>
      <rPr>
        <i/>
        <sz val="12"/>
        <color theme="1"/>
        <rFont val="Calibri"/>
        <family val="2"/>
        <scheme val="minor"/>
      </rPr>
      <t>Guidelines</t>
    </r>
    <r>
      <rPr>
        <sz val="12"/>
        <color theme="1"/>
        <rFont val="Calibri"/>
        <family val="2"/>
        <scheme val="minor"/>
      </rPr>
      <t xml:space="preserve">, dated April 30, 2024. For transparency and replicability of the </t>
    </r>
    <r>
      <rPr>
        <i/>
        <sz val="12"/>
        <color theme="1"/>
        <rFont val="Calibri"/>
        <family val="2"/>
        <scheme val="minor"/>
      </rPr>
      <t>Guidelines</t>
    </r>
    <r>
      <rPr>
        <sz val="12"/>
        <color theme="1"/>
        <rFont val="Calibri"/>
        <family val="2"/>
        <scheme val="minor"/>
      </rPr>
      <t xml:space="preserve">, the Addendum provides the data sources on which the </t>
    </r>
    <r>
      <rPr>
        <i/>
        <sz val="12"/>
        <color theme="1"/>
        <rFont val="Calibri"/>
        <family val="2"/>
        <scheme val="minor"/>
      </rPr>
      <t>Guidelines</t>
    </r>
    <r>
      <rPr>
        <sz val="12"/>
        <color theme="1"/>
        <rFont val="Calibri"/>
        <family val="2"/>
        <scheme val="minor"/>
      </rPr>
      <t xml:space="preserve"> are based and the calculations for each of the inflation and rate of return guidelines. Historical </t>
    </r>
    <r>
      <rPr>
        <i/>
        <sz val="12"/>
        <color theme="1"/>
        <rFont val="Calibri"/>
        <family val="2"/>
        <scheme val="minor"/>
      </rPr>
      <t>Projection Assumption Guidelines</t>
    </r>
    <r>
      <rPr>
        <sz val="12"/>
        <color theme="1"/>
        <rFont val="Calibri"/>
        <family val="2"/>
        <scheme val="minor"/>
      </rPr>
      <t xml:space="preserve">, rates of return for relevant indices and the standard deviation of returns are also provided for reference purposes. 
</t>
    </r>
  </si>
  <si>
    <r>
      <t xml:space="preserve">The </t>
    </r>
    <r>
      <rPr>
        <i/>
        <sz val="12"/>
        <color theme="1"/>
        <rFont val="Calibri"/>
        <family val="2"/>
        <scheme val="minor"/>
      </rPr>
      <t xml:space="preserve">Supporting Data for the </t>
    </r>
    <r>
      <rPr>
        <sz val="12"/>
        <color theme="1"/>
        <rFont val="Calibri"/>
        <family val="2"/>
        <scheme val="minor"/>
      </rPr>
      <t xml:space="preserve">2024 </t>
    </r>
    <r>
      <rPr>
        <i/>
        <sz val="12"/>
        <color theme="1"/>
        <rFont val="Calibri"/>
        <family val="2"/>
        <scheme val="minor"/>
      </rPr>
      <t xml:space="preserve">Projection Assumption Guidelines provides </t>
    </r>
    <r>
      <rPr>
        <sz val="12"/>
        <color theme="1"/>
        <rFont val="Calibri"/>
        <family val="2"/>
        <scheme val="minor"/>
      </rPr>
      <t xml:space="preserve">links to the data sources, specific data and calculations for each of the guidelines. 
</t>
    </r>
    <r>
      <rPr>
        <i/>
        <sz val="12"/>
        <color theme="1"/>
        <rFont val="Calibri"/>
        <family val="2"/>
        <scheme val="minor"/>
      </rPr>
      <t xml:space="preserve">Clicking on any hyperlink in this section of the Addendum will provide the data used in calculating each of the guidelines. </t>
    </r>
  </si>
  <si>
    <t>• Calculating the 2024 Projection Assumption Guidelines</t>
  </si>
  <si>
    <t>• Supporting Data for Calculating the 2024 Projection Assumption Guidelines</t>
  </si>
  <si>
    <t>(6.40% projected for Canadian equities less 3.40% projected for Fixed income)</t>
  </si>
  <si>
    <t>(6.50% projected for Foreign developed-market equities less 3.40% projected for Fixed income)</t>
  </si>
  <si>
    <t>(8.40% projected for Emerging-market equities less 3.40% projected for Fixed income)</t>
  </si>
  <si>
    <r>
      <t xml:space="preserve">Calculating the 2024 </t>
    </r>
    <r>
      <rPr>
        <b/>
        <i/>
        <sz val="14"/>
        <color theme="1"/>
        <rFont val="Calibri"/>
        <family val="2"/>
        <scheme val="minor"/>
      </rPr>
      <t>Projection Assumption Guidelines</t>
    </r>
  </si>
  <si>
    <r>
      <t xml:space="preserve">Supporting Data
for Calculating the 2024 
</t>
    </r>
    <r>
      <rPr>
        <b/>
        <i/>
        <sz val="26"/>
        <color theme="1"/>
        <rFont val="Calibri"/>
        <family val="2"/>
        <scheme val="minor"/>
      </rPr>
      <t>Projection Assumption Guidelines</t>
    </r>
  </si>
  <si>
    <t>FP Canada Institute of Financial Planning Survey</t>
  </si>
  <si>
    <t>FP Canada/Institute of Financial Planning Annual Survey of Canadian Investment Perspectives</t>
  </si>
  <si>
    <t>Bank of Canada inflation Data</t>
  </si>
  <si>
    <t>FP Canada/Institute of Financial Planning
Annual Survey of Canadian
Investment Perspectives</t>
  </si>
  <si>
    <t xml:space="preserve">  [(1 + 11.1376%)                     
÷ (1 + 3.8021%)                         
x (1 + 2.07%)                                                          
 minus 1]                                         </t>
  </si>
  <si>
    <t>Canadian domestic equities</t>
  </si>
  <si>
    <t>Foreign emerging-market equities</t>
  </si>
  <si>
    <t>for Canadian domestic equities, it is expected to be:</t>
  </si>
  <si>
    <t>• Canadian Domestic Equities</t>
  </si>
  <si>
    <t>Foreign Equities (Emerging)**</t>
  </si>
  <si>
    <t>Canadian Domestic Equity</t>
  </si>
  <si>
    <r>
      <t>Nathalie Bachand, A.S.A., F.Pl.,</t>
    </r>
    <r>
      <rPr>
        <sz val="16"/>
        <color rgb="FF00B0F0"/>
        <rFont val="Calibri"/>
        <family val="2"/>
        <scheme val="minor"/>
      </rPr>
      <t xml:space="preserve"> </t>
    </r>
    <r>
      <rPr>
        <sz val="16"/>
        <rFont val="Calibri"/>
        <family val="2"/>
        <scheme val="minor"/>
      </rPr>
      <t>Institute of Financial Planning Fellow</t>
    </r>
  </si>
  <si>
    <t>Martin Dupras, A.S.A., F.Pl., M. Fisc., ASC, Institute of Financial Planning Fellow</t>
  </si>
  <si>
    <t>• FP Canada / Institute of Financial Planning Survey</t>
  </si>
  <si>
    <t>for foreign developed-market equities, it is expected to be:</t>
  </si>
  <si>
    <t>for foreign Emerging-market equities, it is expected to be:</t>
  </si>
  <si>
    <r>
      <t>Canada Total Market Bond Index Yield</t>
    </r>
    <r>
      <rPr>
        <sz val="11"/>
        <color rgb="FF002060"/>
        <rFont val="Calibri (Corps)"/>
      </rPr>
      <t xml:space="preserve"> (a 40% weighting has been used)</t>
    </r>
  </si>
  <si>
    <t xml:space="preserve">50 % of US Total Market Stock Index Shiller Earnings to Price   +                                                                          
50% of World Developed ex-North America Large and Mid Cap Stock Index Shiller Earnings to Price Average (Index 120-month Earnings per share in USD adjusted for US inflation)                                                                        </t>
  </si>
  <si>
    <t>CPI Results from January 1997 to January 2024</t>
  </si>
  <si>
    <t>Historical correlation 10 years (2014-2023)</t>
  </si>
  <si>
    <t>Standard deviation        10 years (2014-2023)</t>
  </si>
  <si>
    <t>Fixed-income</t>
  </si>
  <si>
    <t>Historical correlation 20 years (2004-2023)</t>
  </si>
  <si>
    <t>Standard deviation        20 years (2004-2023)</t>
  </si>
  <si>
    <t>The correlation matrix demonstrates the relationship of return patterns between asset classes.</t>
  </si>
  <si>
    <t>A correlation of +1.0 means that return patterns move in tandem; a correlation of -1.0 means they move in opposite directions and a correlation coefficient of 0.0 indicates no linear relationship between the asset classes.</t>
  </si>
  <si>
    <t>Note, in preparing this correlation matrix the committee used annual data (versus monthly data).</t>
  </si>
  <si>
    <t>1 year</t>
  </si>
  <si>
    <t>2 years</t>
  </si>
  <si>
    <t>Derek Dedman, CFP®, CFA®</t>
  </si>
  <si>
    <t>Jeff Cormier, CFP®, CFA®</t>
  </si>
  <si>
    <r>
      <t>Benjamin Felix, MBA, CFP®, CFA®</t>
    </r>
    <r>
      <rPr>
        <sz val="19"/>
        <rFont val="Calibri"/>
        <family val="2"/>
        <scheme val="minor"/>
      </rPr>
      <t xml:space="preserve">, </t>
    </r>
    <r>
      <rPr>
        <sz val="16"/>
        <rFont val="Calibri"/>
        <family val="2"/>
        <scheme val="minor"/>
      </rPr>
      <t>CIM®</t>
    </r>
  </si>
  <si>
    <t>Nick Hearne, CFP®, CFA®</t>
  </si>
  <si>
    <t>Tanya Staples, M.A., CFP®</t>
  </si>
  <si>
    <r>
      <t>Each guideline in the 2024</t>
    </r>
    <r>
      <rPr>
        <i/>
        <sz val="12"/>
        <color theme="1"/>
        <rFont val="Calibri"/>
        <family val="2"/>
        <scheme val="minor"/>
      </rPr>
      <t xml:space="preserve"> Projection Assumption Guidelines</t>
    </r>
    <r>
      <rPr>
        <sz val="12"/>
        <color theme="1"/>
        <rFont val="Calibri"/>
        <family val="2"/>
        <scheme val="minor"/>
      </rPr>
      <t xml:space="preserve"> is calculated based on a number of independent, reliable data sources. The guideline for inflation is based on data from the Bank of Canada, the 2021 Canada Pension Plan Actuarial Report, the 2021 Quebec Pension Plan Actuarial Report and the FP Canada/</t>
    </r>
    <r>
      <rPr>
        <sz val="12"/>
        <color theme="1"/>
        <rFont val="Calibri (Corps)"/>
      </rPr>
      <t>Institute of Financial Planning</t>
    </r>
    <r>
      <rPr>
        <sz val="12"/>
        <color theme="1"/>
        <rFont val="Calibri"/>
        <family val="2"/>
        <scheme val="minor"/>
      </rPr>
      <t xml:space="preserve"> Annual Survey of Canadian Investment Perspectives. The guidelines for each asset class are based on data from the 2021 Canada Pension Plan Actuarial Report, the 2021 Quebec Pension Plan Actuarial Report and the FP Canada/</t>
    </r>
    <r>
      <rPr>
        <sz val="12"/>
        <color theme="1"/>
        <rFont val="Calibri (Corps)"/>
      </rPr>
      <t>Institute of Financial Planning</t>
    </r>
    <r>
      <rPr>
        <sz val="12"/>
        <color theme="1"/>
        <rFont val="Calibri"/>
        <family val="2"/>
        <scheme val="minor"/>
      </rPr>
      <t xml:space="preserve"> Annual Survey of Canadian Investment Perspectives. For equity assets, the guidelines also factor in the 50-year historical average rates of return for relevant indices. Where appropriate, the averages for each guideline are rounded to the nearest tenth of a percent. </t>
    </r>
    <r>
      <rPr>
        <i/>
        <sz val="12"/>
        <color theme="1"/>
        <rFont val="Calibri"/>
        <family val="2"/>
        <scheme val="minor"/>
      </rPr>
      <t xml:space="preserve">
Clicking on any hyperlink in this section of the Addendum will provide the data used in the calculating the Guidelines.</t>
    </r>
  </si>
  <si>
    <r>
      <t>Shown below are the results of FP Canada/</t>
    </r>
    <r>
      <rPr>
        <sz val="14"/>
        <color theme="1"/>
        <rFont val="Calibri (Corps)"/>
      </rPr>
      <t>Institute of Financial Planning</t>
    </r>
    <r>
      <rPr>
        <sz val="14"/>
        <color theme="1"/>
        <rFont val="Calibri"/>
        <family val="2"/>
        <scheme val="minor"/>
      </rPr>
      <t xml:space="preserve"> annual survey. The reduced average is presented for each assumption, where the lowest and highest value was removed.</t>
    </r>
  </si>
  <si>
    <r>
      <t xml:space="preserve">* In the fall of 2020, FP Canada and the </t>
    </r>
    <r>
      <rPr>
        <sz val="10"/>
        <color theme="1"/>
        <rFont val="Calibri (Corps)"/>
      </rPr>
      <t xml:space="preserve">Institute of Financial Planning </t>
    </r>
    <r>
      <rPr>
        <sz val="10"/>
        <color theme="1"/>
        <rFont val="Calibri"/>
        <family val="2"/>
        <scheme val="minor"/>
      </rPr>
      <t xml:space="preserve">sent surveys out to two groups. The survey went out to industry firms and its results were given an 80% weighting. </t>
    </r>
  </si>
  <si>
    <r>
      <t>** In the fall of 2021, FP Canada and the</t>
    </r>
    <r>
      <rPr>
        <sz val="10"/>
        <color theme="1"/>
        <rFont val="Calibri (Corps)"/>
      </rPr>
      <t xml:space="preserve"> Institute of Financial Planning</t>
    </r>
    <r>
      <rPr>
        <sz val="10"/>
        <color theme="1"/>
        <rFont val="Calibri"/>
        <family val="2"/>
        <scheme val="minor"/>
      </rPr>
      <t xml:space="preserve"> sent surveys out to two groups. The survey went out to industry firms and its results were given an 75% weighting. </t>
    </r>
  </si>
  <si>
    <t>Supporting Data for Calculating the 2024 Projection Assumption Guideline for Short-Term Assets</t>
  </si>
  <si>
    <t xml:space="preserve">Supporting Data for Calculating the 2024 Projection Assumption Guideline for Fixed Income </t>
  </si>
  <si>
    <t>Supporting Data for Calculating the 2024 Projection Assumption Guideline for Canadian Domestic Equities</t>
  </si>
  <si>
    <r>
      <rPr>
        <sz val="10"/>
        <color theme="1"/>
        <rFont val="Calibri"/>
        <family val="2"/>
        <scheme val="minor"/>
      </rPr>
      <t xml:space="preserve">  [(1 + 9.2104%) </t>
    </r>
    <r>
      <rPr>
        <strike/>
        <sz val="10"/>
        <color theme="1"/>
        <rFont val="Calibri"/>
        <family val="2"/>
        <scheme val="minor"/>
      </rPr>
      <t xml:space="preserve">                
</t>
    </r>
    <r>
      <rPr>
        <sz val="10"/>
        <color theme="1"/>
        <rFont val="Calibri"/>
        <family val="2"/>
        <scheme val="minor"/>
      </rPr>
      <t xml:space="preserve"> ÷ (1 + 3.8021%)      </t>
    </r>
    <r>
      <rPr>
        <strike/>
        <sz val="10"/>
        <color theme="1"/>
        <rFont val="Calibri"/>
        <family val="2"/>
        <scheme val="minor"/>
      </rPr>
      <t xml:space="preserve">              
</t>
    </r>
    <r>
      <rPr>
        <sz val="10"/>
        <color theme="1"/>
        <rFont val="Calibri"/>
        <family val="2"/>
        <scheme val="minor"/>
      </rPr>
      <t xml:space="preserve"> x (1 + 2.07%)</t>
    </r>
    <r>
      <rPr>
        <strike/>
        <sz val="10"/>
        <color theme="1"/>
        <rFont val="Calibri"/>
        <family val="2"/>
        <scheme val="minor"/>
      </rPr>
      <t xml:space="preserve">               
</t>
    </r>
    <r>
      <rPr>
        <sz val="10"/>
        <color theme="1"/>
        <rFont val="Calibri"/>
        <family val="2"/>
        <scheme val="minor"/>
      </rPr>
      <t xml:space="preserve"> minus 1] </t>
    </r>
    <r>
      <rPr>
        <strike/>
        <sz val="10"/>
        <color theme="1"/>
        <rFont val="Calibri"/>
        <family val="2"/>
        <scheme val="minor"/>
      </rPr>
      <t xml:space="preserve">                                      </t>
    </r>
  </si>
  <si>
    <t>Supporting Data for Calculating the 2024 Projection Assumption Guideline for Foreign Equities (Developed)</t>
  </si>
  <si>
    <r>
      <rPr>
        <sz val="11"/>
        <color theme="1"/>
        <rFont val="Calibri"/>
        <family val="2"/>
        <scheme val="minor"/>
      </rPr>
      <t xml:space="preserve">   0.50 x 6.76% </t>
    </r>
    <r>
      <rPr>
        <strike/>
        <sz val="11"/>
        <color theme="1"/>
        <rFont val="Calibri"/>
        <family val="2"/>
        <scheme val="minor"/>
      </rPr>
      <t xml:space="preserve">
</t>
    </r>
    <r>
      <rPr>
        <sz val="11"/>
        <color theme="1"/>
        <rFont val="Calibri"/>
        <family val="2"/>
        <scheme val="minor"/>
      </rPr>
      <t>+ 0.50 x 7.23%</t>
    </r>
  </si>
  <si>
    <r>
      <rPr>
        <sz val="10"/>
        <color theme="1"/>
        <rFont val="Calibri"/>
        <family val="2"/>
        <scheme val="minor"/>
      </rPr>
      <t xml:space="preserve"> [(1 + ((9.4796% + 11.7902%)* ÷ 2))</t>
    </r>
    <r>
      <rPr>
        <strike/>
        <sz val="10"/>
        <color theme="1"/>
        <rFont val="Calibri"/>
        <family val="2"/>
        <scheme val="minor"/>
      </rPr>
      <t xml:space="preserve">                      
</t>
    </r>
    <r>
      <rPr>
        <sz val="10"/>
        <color theme="1"/>
        <rFont val="Calibri"/>
        <family val="2"/>
        <scheme val="minor"/>
      </rPr>
      <t xml:space="preserve"> ÷ (1 + 3.8021%) </t>
    </r>
    <r>
      <rPr>
        <strike/>
        <sz val="10"/>
        <color theme="1"/>
        <rFont val="Calibri"/>
        <family val="2"/>
        <scheme val="minor"/>
      </rPr>
      <t xml:space="preserve">                          
</t>
    </r>
    <r>
      <rPr>
        <sz val="10"/>
        <color theme="1"/>
        <rFont val="Calibri"/>
        <family val="2"/>
        <scheme val="minor"/>
      </rPr>
      <t xml:space="preserve">x (1 + 2.07%)    </t>
    </r>
    <r>
      <rPr>
        <strike/>
        <sz val="10"/>
        <color theme="1"/>
        <rFont val="Calibri"/>
        <family val="2"/>
        <scheme val="minor"/>
      </rPr>
      <t xml:space="preserve">                 
</t>
    </r>
    <r>
      <rPr>
        <sz val="10"/>
        <color theme="1"/>
        <rFont val="Calibri"/>
        <family val="2"/>
        <scheme val="minor"/>
      </rPr>
      <t>minus 1]</t>
    </r>
    <r>
      <rPr>
        <strike/>
        <sz val="10"/>
        <color theme="1"/>
        <rFont val="Calibri"/>
        <family val="2"/>
        <scheme val="minor"/>
      </rPr>
      <t xml:space="preserve">                                      </t>
    </r>
  </si>
  <si>
    <t>Supporting Data for Calculating the 2024 Projection Assumption Guideline for Foreign Equities (Emerging)</t>
  </si>
  <si>
    <t>Balanced 60/40</t>
  </si>
  <si>
    <t>Balanced Actual</t>
  </si>
  <si>
    <t>PAG 2009 Balanced</t>
  </si>
  <si>
    <t>*Note, this illustration does not include rebalancing.</t>
  </si>
  <si>
    <t>Note - Actual Return are Sourced from Croesus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</si>
</sst>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 #,##0.00_)\ &quot;$&quot;_ ;_ * \(#,##0.00\)\ &quot;$&quot;_ ;_ * &quot;-&quot;??_)\ &quot;$&quot;_ ;_ @_ "/>
    <numFmt numFmtId="164" formatCode="0.000%"/>
    <numFmt numFmtId="165" formatCode="0.000"/>
    <numFmt numFmtId="166" formatCode="0.0000%"/>
    <numFmt numFmtId="167" formatCode="0.0%"/>
    <numFmt numFmtId="168" formatCode="0.0000"/>
    <numFmt numFmtId="169" formatCode="0.0"/>
  </numFmts>
  <fonts count="99"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i/>
      <sz val="10"/>
      <name val="Arial"/>
      <family val="2"/>
    </font>
    <font>
      <sz val="11.5"/>
      <name val="Times New Roman"/>
      <family val="1"/>
    </font>
    <font>
      <b/>
      <sz val="26"/>
      <name val="Arial"/>
      <family val="2"/>
    </font>
    <font>
      <sz val="11.5"/>
      <name val="Arial"/>
      <family val="2"/>
    </font>
    <font>
      <sz val="18"/>
      <name val="Arial"/>
      <family val="2"/>
    </font>
    <font>
      <sz val="14"/>
      <name val="Arial"/>
      <family val="2"/>
    </font>
    <font>
      <sz val="16"/>
      <name val="Arial"/>
      <family val="2"/>
    </font>
    <font>
      <b/>
      <i/>
      <sz val="26"/>
      <name val="Arial"/>
      <family val="2"/>
    </font>
    <font>
      <b/>
      <sz val="11"/>
      <color rgb="FF333333"/>
      <name val="Calibri"/>
      <family val="2"/>
      <scheme val="minor"/>
    </font>
    <font>
      <i/>
      <sz val="10"/>
      <color rgb="FFFF0000"/>
      <name val="Arial"/>
      <family val="2"/>
    </font>
    <font>
      <b/>
      <sz val="25"/>
      <name val="Calibri"/>
      <family val="2"/>
      <scheme val="minor"/>
    </font>
    <font>
      <b/>
      <i/>
      <sz val="25"/>
      <name val="Calibri"/>
      <family val="2"/>
      <scheme val="minor"/>
    </font>
    <font>
      <sz val="10"/>
      <name val="Calibri"/>
      <family val="2"/>
      <scheme val="minor"/>
    </font>
    <font>
      <sz val="14"/>
      <name val="Calibri"/>
      <family val="2"/>
      <scheme val="minor"/>
    </font>
    <font>
      <sz val="16"/>
      <name val="Calibri"/>
      <family val="2"/>
      <scheme val="minor"/>
    </font>
    <font>
      <sz val="19"/>
      <name val="Calibri"/>
      <family val="2"/>
      <scheme val="minor"/>
    </font>
    <font>
      <i/>
      <sz val="10"/>
      <name val="Calibri"/>
      <family val="2"/>
      <scheme val="minor"/>
    </font>
    <font>
      <i/>
      <sz val="11.5"/>
      <name val="Calibri"/>
      <family val="2"/>
      <scheme val="minor"/>
    </font>
    <font>
      <i/>
      <sz val="10"/>
      <color rgb="FFFF0000"/>
      <name val="Calibri"/>
      <family val="2"/>
      <scheme val="minor"/>
    </font>
    <font>
      <b/>
      <sz val="14"/>
      <name val="Calibri"/>
      <family val="2"/>
      <scheme val="minor"/>
    </font>
    <font>
      <b/>
      <sz val="14"/>
      <color rgb="FF415563"/>
      <name val="Calibri"/>
      <family val="2"/>
      <scheme val="minor"/>
    </font>
    <font>
      <sz val="12"/>
      <name val="Calibri"/>
      <family val="2"/>
      <scheme val="minor"/>
    </font>
    <font>
      <i/>
      <sz val="12"/>
      <name val="Calibri"/>
      <family val="2"/>
      <scheme val="minor"/>
    </font>
    <font>
      <b/>
      <sz val="12"/>
      <color rgb="FFFF0000"/>
      <name val="Calibri"/>
      <family val="2"/>
      <scheme val="minor"/>
    </font>
    <font>
      <b/>
      <sz val="12"/>
      <name val="Calibri"/>
      <family val="2"/>
      <scheme val="minor"/>
    </font>
    <font>
      <sz val="11"/>
      <name val="Calibri"/>
      <family val="2"/>
      <scheme val="minor"/>
    </font>
    <font>
      <b/>
      <sz val="10"/>
      <name val="Calibri"/>
      <family val="2"/>
      <scheme val="minor"/>
    </font>
    <font>
      <u/>
      <sz val="11"/>
      <color rgb="FFE35205"/>
      <name val="Calibri"/>
      <family val="2"/>
      <scheme val="minor"/>
    </font>
    <font>
      <b/>
      <sz val="11"/>
      <name val="Calibri"/>
      <family val="2"/>
      <scheme val="minor"/>
    </font>
    <font>
      <sz val="10"/>
      <color rgb="FFFF0000"/>
      <name val="Calibri"/>
      <family val="2"/>
      <scheme val="minor"/>
    </font>
    <font>
      <sz val="11.5"/>
      <name val="Calibri"/>
      <family val="2"/>
      <scheme val="minor"/>
    </font>
    <font>
      <sz val="18"/>
      <name val="Calibri"/>
      <family val="2"/>
      <scheme val="minor"/>
    </font>
    <font>
      <b/>
      <sz val="12"/>
      <color theme="0"/>
      <name val="Calibri"/>
      <family val="2"/>
      <scheme val="minor"/>
    </font>
    <font>
      <b/>
      <sz val="13"/>
      <color rgb="FFFF0000"/>
      <name val="Calibri"/>
      <family val="2"/>
      <scheme val="minor"/>
    </font>
    <font>
      <strike/>
      <sz val="11"/>
      <name val="Calibri"/>
      <family val="2"/>
      <scheme val="minor"/>
    </font>
    <font>
      <i/>
      <sz val="11"/>
      <name val="Calibri"/>
      <family val="2"/>
      <scheme val="minor"/>
    </font>
    <font>
      <b/>
      <i/>
      <sz val="10"/>
      <color rgb="FFFF0000"/>
      <name val="Calibri"/>
      <family val="2"/>
      <scheme val="minor"/>
    </font>
    <font>
      <b/>
      <sz val="10"/>
      <color theme="0"/>
      <name val="Calibri"/>
      <family val="2"/>
      <scheme val="minor"/>
    </font>
    <font>
      <u/>
      <sz val="12"/>
      <color rgb="FF002060"/>
      <name val="Calibri"/>
      <family val="2"/>
      <scheme val="minor"/>
    </font>
    <font>
      <sz val="12"/>
      <color rgb="FF002060"/>
      <name val="Calibri"/>
      <family val="2"/>
      <scheme val="minor"/>
    </font>
    <font>
      <sz val="10"/>
      <color rgb="FF002060"/>
      <name val="Calibri"/>
      <family val="2"/>
      <scheme val="minor"/>
    </font>
    <font>
      <u/>
      <sz val="11"/>
      <color rgb="FF002060"/>
      <name val="Calibri"/>
      <family val="2"/>
      <scheme val="minor"/>
    </font>
    <font>
      <strike/>
      <sz val="16"/>
      <name val="Calibri"/>
      <family val="2"/>
      <scheme val="minor"/>
    </font>
    <font>
      <strike/>
      <sz val="10"/>
      <name val="Calibri"/>
      <family val="2"/>
      <scheme val="minor"/>
    </font>
    <font>
      <strike/>
      <sz val="10"/>
      <color rgb="FFFF0000"/>
      <name val="Calibri"/>
      <family val="2"/>
      <scheme val="minor"/>
    </font>
    <font>
      <b/>
      <strike/>
      <sz val="11"/>
      <name val="Calibri"/>
      <family val="2"/>
      <scheme val="minor"/>
    </font>
    <font>
      <b/>
      <i/>
      <sz val="11"/>
      <name val="Calibri"/>
      <family val="2"/>
      <scheme val="minor"/>
    </font>
    <font>
      <sz val="10"/>
      <color theme="1"/>
      <name val="Calibri"/>
      <family val="2"/>
      <scheme val="minor"/>
    </font>
    <font>
      <sz val="16"/>
      <color rgb="FF00B0F0"/>
      <name val="Calibri"/>
      <family val="2"/>
      <scheme val="minor"/>
    </font>
    <font>
      <vertAlign val="superscript"/>
      <sz val="11"/>
      <name val="Arial"/>
      <family val="2"/>
    </font>
    <font>
      <sz val="10"/>
      <color rgb="FF000000"/>
      <name val="Calibri"/>
      <family val="2"/>
      <scheme val="minor"/>
    </font>
    <font>
      <u/>
      <sz val="11"/>
      <color theme="10"/>
      <name val="Calibri"/>
      <family val="2"/>
      <scheme val="minor"/>
    </font>
    <font>
      <u/>
      <sz val="11"/>
      <color theme="1"/>
      <name val="Calibri"/>
      <family val="2"/>
      <scheme val="minor"/>
    </font>
    <font>
      <sz val="10"/>
      <name val="Calibri"/>
      <family val="2"/>
    </font>
    <font>
      <b/>
      <i/>
      <u/>
      <sz val="11"/>
      <color theme="1"/>
      <name val="Calibri"/>
      <family val="2"/>
      <scheme val="minor"/>
    </font>
    <font>
      <b/>
      <sz val="12"/>
      <color theme="1"/>
      <name val="Calibri"/>
      <family val="2"/>
      <scheme val="minor"/>
    </font>
    <font>
      <i/>
      <sz val="10"/>
      <color theme="1"/>
      <name val="Calibri (Corps)"/>
    </font>
    <font>
      <i/>
      <sz val="10"/>
      <color theme="1"/>
      <name val="Arial"/>
      <family val="2"/>
    </font>
    <font>
      <sz val="11.5"/>
      <color theme="1"/>
      <name val="Calibri"/>
      <family val="2"/>
      <scheme val="minor"/>
    </font>
    <font>
      <b/>
      <sz val="25"/>
      <color theme="1"/>
      <name val="Calibri"/>
      <family val="2"/>
      <scheme val="minor"/>
    </font>
    <font>
      <sz val="18"/>
      <color theme="1"/>
      <name val="Calibri"/>
      <family val="2"/>
      <scheme val="minor"/>
    </font>
    <font>
      <sz val="14"/>
      <color theme="1"/>
      <name val="Calibri"/>
      <family val="2"/>
      <scheme val="minor"/>
    </font>
    <font>
      <sz val="16"/>
      <color theme="1"/>
      <name val="Calibri"/>
      <family val="2"/>
      <scheme val="minor"/>
    </font>
    <font>
      <i/>
      <sz val="10"/>
      <color theme="1"/>
      <name val="Calibri"/>
      <family val="2"/>
      <scheme val="minor"/>
    </font>
    <font>
      <i/>
      <sz val="11.5"/>
      <color theme="1"/>
      <name val="Calibri"/>
      <family val="2"/>
      <scheme val="minor"/>
    </font>
    <font>
      <i/>
      <sz val="12"/>
      <color theme="1"/>
      <name val="Calibri"/>
      <family val="2"/>
      <scheme val="minor"/>
    </font>
    <font>
      <b/>
      <i/>
      <sz val="12"/>
      <color theme="1"/>
      <name val="Calibri"/>
      <family val="2"/>
      <scheme val="minor"/>
    </font>
    <font>
      <b/>
      <sz val="14"/>
      <color theme="1"/>
      <name val="Calibri"/>
      <family val="2"/>
      <scheme val="minor"/>
    </font>
    <font>
      <b/>
      <i/>
      <sz val="14"/>
      <color theme="1"/>
      <name val="Calibri"/>
      <family val="2"/>
      <scheme val="minor"/>
    </font>
    <font>
      <u/>
      <sz val="12"/>
      <color rgb="FF026028"/>
      <name val="Calibri"/>
      <family val="2"/>
      <scheme val="minor"/>
    </font>
    <font>
      <u/>
      <sz val="10"/>
      <color rgb="FF026028"/>
      <name val="Arial"/>
      <family val="2"/>
    </font>
    <font>
      <sz val="12"/>
      <color rgb="FF026028"/>
      <name val="Calibri"/>
      <family val="2"/>
      <scheme val="minor"/>
    </font>
    <font>
      <b/>
      <sz val="11"/>
      <color theme="1"/>
      <name val="Calibri"/>
      <family val="2"/>
      <scheme val="minor"/>
    </font>
    <font>
      <strike/>
      <sz val="11"/>
      <color theme="1"/>
      <name val="Calibri"/>
      <family val="2"/>
      <scheme val="minor"/>
    </font>
    <font>
      <b/>
      <sz val="26"/>
      <color theme="1"/>
      <name val="Calibri"/>
      <family val="2"/>
      <scheme val="minor"/>
    </font>
    <font>
      <b/>
      <i/>
      <sz val="26"/>
      <color theme="1"/>
      <name val="Calibri"/>
      <family val="2"/>
      <scheme val="minor"/>
    </font>
    <font>
      <sz val="11"/>
      <color rgb="FF002060"/>
      <name val="Calibri (Corps)"/>
    </font>
    <font>
      <sz val="12"/>
      <name val="Arial"/>
      <family val="2"/>
    </font>
    <font>
      <strike/>
      <sz val="12"/>
      <name val="Arial"/>
      <family val="2"/>
    </font>
    <font>
      <sz val="11"/>
      <name val="Arial"/>
      <family val="2"/>
    </font>
    <font>
      <sz val="10"/>
      <name val="Times New Roman"/>
      <family val="1"/>
    </font>
    <font>
      <sz val="12"/>
      <color theme="1"/>
      <name val="Calibri (Corps)"/>
    </font>
    <font>
      <sz val="14"/>
      <color theme="1"/>
      <name val="Calibri (Corps)"/>
    </font>
    <font>
      <sz val="10"/>
      <color theme="1"/>
      <name val="Calibri (Corps)"/>
    </font>
    <font>
      <u/>
      <sz val="11"/>
      <color rgb="FF026028"/>
      <name val="Calibri"/>
      <family val="2"/>
      <scheme val="minor"/>
    </font>
    <font>
      <strike/>
      <sz val="10"/>
      <color theme="1"/>
      <name val="Calibri"/>
      <family val="2"/>
      <scheme val="minor"/>
    </font>
    <font>
      <b/>
      <sz val="10"/>
      <color theme="1"/>
      <name val="Calibri"/>
      <family val="2"/>
      <scheme val="minor"/>
    </font>
    <font>
      <u/>
      <sz val="10"/>
      <name val="Calibri"/>
      <family val="2"/>
      <scheme val="minor"/>
    </font>
    <font>
      <sz val="16"/>
      <color theme="0"/>
      <name val="Arial"/>
      <family val="2"/>
    </font>
    <font>
      <sz val="12"/>
      <color theme="0"/>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BDE6EF"/>
        <bgColor indexed="64"/>
      </patternFill>
    </fill>
    <fill>
      <patternFill patternType="solid">
        <fgColor rgb="FFD9D9D9"/>
        <bgColor indexed="64"/>
      </patternFill>
    </fill>
    <fill>
      <patternFill patternType="solid">
        <fgColor rgb="FFBDE6EF"/>
        <bgColor rgb="FFEAEAE8"/>
      </patternFill>
    </fill>
    <fill>
      <patternFill patternType="solid">
        <fgColor rgb="FF026028"/>
        <bgColor indexed="64"/>
      </patternFill>
    </fill>
    <fill>
      <patternFill patternType="solid">
        <fgColor rgb="FFCCDED4"/>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s>
  <cellStyleXfs count="16">
    <xf numFmtId="0" fontId="0" fillId="0" borderId="0"/>
    <xf numFmtId="0" fontId="7" fillId="0" borderId="0" applyNumberFormat="0" applyFill="0" applyBorder="0" applyAlignment="0" applyProtection="0">
      <alignment vertical="top"/>
      <protection locked="0"/>
    </xf>
    <xf numFmtId="0" fontId="8" fillId="0" borderId="0"/>
    <xf numFmtId="9" fontId="6" fillId="0" borderId="0" applyFont="0" applyFill="0" applyBorder="0" applyAlignment="0" applyProtection="0"/>
    <xf numFmtId="9" fontId="8" fillId="0" borderId="0" applyFont="0" applyFill="0" applyBorder="0" applyAlignment="0" applyProtection="0"/>
    <xf numFmtId="0" fontId="6" fillId="0" borderId="0"/>
    <xf numFmtId="9" fontId="6" fillId="0" borderId="0" applyFont="0" applyFill="0" applyBorder="0" applyAlignment="0" applyProtection="0"/>
    <xf numFmtId="0" fontId="4" fillId="0" borderId="0"/>
    <xf numFmtId="9" fontId="4" fillId="0" borderId="0" applyFont="0" applyFill="0" applyBorder="0" applyAlignment="0" applyProtection="0"/>
    <xf numFmtId="0" fontId="60" fillId="0" borderId="0" applyNumberForma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cellStyleXfs>
  <cellXfs count="356">
    <xf numFmtId="0" fontId="0" fillId="0" borderId="0" xfId="0"/>
    <xf numFmtId="0" fontId="10" fillId="0" borderId="0" xfId="0" applyFont="1" applyAlignment="1">
      <alignment horizontal="center"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9"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wrapText="1"/>
    </xf>
    <xf numFmtId="0" fontId="21" fillId="0" borderId="0" xfId="0" applyFont="1"/>
    <xf numFmtId="0" fontId="22"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9" fillId="0" borderId="0" xfId="0" applyFont="1" applyAlignment="1">
      <alignment vertical="center"/>
    </xf>
    <xf numFmtId="0" fontId="21" fillId="0" borderId="0" xfId="0" applyFont="1" applyAlignment="1">
      <alignment vertical="center"/>
    </xf>
    <xf numFmtId="0" fontId="30" fillId="0" borderId="0" xfId="0" applyFont="1" applyAlignment="1">
      <alignment horizontal="left" vertical="center" wrapText="1"/>
    </xf>
    <xf numFmtId="0" fontId="33" fillId="0" borderId="0" xfId="0" applyFont="1" applyAlignment="1">
      <alignment horizontal="center"/>
    </xf>
    <xf numFmtId="0" fontId="34" fillId="0" borderId="0" xfId="0" applyFont="1"/>
    <xf numFmtId="0" fontId="35" fillId="0" borderId="0" xfId="0" applyFont="1"/>
    <xf numFmtId="0" fontId="34" fillId="0" borderId="1" xfId="0" applyFont="1" applyBorder="1"/>
    <xf numFmtId="10" fontId="34" fillId="0" borderId="1" xfId="0" applyNumberFormat="1" applyFont="1" applyBorder="1" applyAlignment="1">
      <alignment horizontal="center"/>
    </xf>
    <xf numFmtId="10" fontId="34" fillId="0" borderId="0" xfId="3" applyNumberFormat="1" applyFont="1" applyFill="1" applyBorder="1" applyAlignment="1">
      <alignment horizontal="center"/>
    </xf>
    <xf numFmtId="10" fontId="34" fillId="0" borderId="0" xfId="0" applyNumberFormat="1" applyFont="1" applyAlignment="1">
      <alignment horizontal="center"/>
    </xf>
    <xf numFmtId="10" fontId="37" fillId="0" borderId="0" xfId="0" applyNumberFormat="1" applyFont="1" applyAlignment="1">
      <alignment horizontal="center"/>
    </xf>
    <xf numFmtId="0" fontId="34" fillId="0" borderId="1" xfId="0" applyFont="1" applyBorder="1" applyAlignment="1">
      <alignment vertical="center"/>
    </xf>
    <xf numFmtId="10" fontId="34" fillId="0" borderId="1" xfId="0" applyNumberFormat="1" applyFont="1" applyBorder="1" applyAlignment="1">
      <alignment horizontal="center" vertical="center"/>
    </xf>
    <xf numFmtId="10" fontId="34" fillId="0" borderId="8" xfId="0" applyNumberFormat="1" applyFont="1" applyBorder="1" applyAlignment="1">
      <alignment horizontal="center" vertical="center"/>
    </xf>
    <xf numFmtId="0" fontId="21" fillId="0" borderId="0" xfId="0" applyFont="1" applyAlignment="1">
      <alignment horizontal="center"/>
    </xf>
    <xf numFmtId="10" fontId="21" fillId="0" borderId="0" xfId="0" applyNumberFormat="1" applyFont="1"/>
    <xf numFmtId="0" fontId="21" fillId="0" borderId="0" xfId="0" applyFont="1" applyAlignment="1">
      <alignment horizontal="left"/>
    </xf>
    <xf numFmtId="0" fontId="34" fillId="0" borderId="15" xfId="0" applyFont="1" applyBorder="1"/>
    <xf numFmtId="0" fontId="34" fillId="0" borderId="3" xfId="0" applyFont="1" applyBorder="1" applyAlignment="1">
      <alignment horizontal="center"/>
    </xf>
    <xf numFmtId="0" fontId="34" fillId="0" borderId="3" xfId="0" applyFont="1" applyBorder="1"/>
    <xf numFmtId="0" fontId="34" fillId="0" borderId="12" xfId="0" applyFont="1" applyBorder="1"/>
    <xf numFmtId="0" fontId="34" fillId="0" borderId="7" xfId="0" applyFont="1" applyBorder="1" applyAlignment="1">
      <alignment horizontal="center"/>
    </xf>
    <xf numFmtId="0" fontId="34" fillId="0" borderId="7" xfId="0" applyFont="1" applyBorder="1"/>
    <xf numFmtId="0" fontId="34" fillId="0" borderId="15" xfId="0" applyFont="1" applyBorder="1" applyAlignment="1">
      <alignment horizontal="left"/>
    </xf>
    <xf numFmtId="0" fontId="34" fillId="0" borderId="3" xfId="0" applyFont="1" applyBorder="1" applyAlignment="1">
      <alignment horizontal="left"/>
    </xf>
    <xf numFmtId="10" fontId="21" fillId="0" borderId="0" xfId="0" applyNumberFormat="1" applyFont="1" applyAlignment="1">
      <alignment horizontal="center"/>
    </xf>
    <xf numFmtId="0" fontId="39" fillId="0" borderId="0" xfId="0" applyFont="1" applyAlignment="1">
      <alignment horizontal="center" vertical="center"/>
    </xf>
    <xf numFmtId="0" fontId="39" fillId="0" borderId="0" xfId="0" applyFont="1" applyAlignment="1">
      <alignment horizontal="center" vertical="center" wrapText="1"/>
    </xf>
    <xf numFmtId="0" fontId="40" fillId="0" borderId="0" xfId="0" applyFont="1" applyAlignment="1">
      <alignment horizontal="center" vertical="center" wrapText="1"/>
    </xf>
    <xf numFmtId="0" fontId="37" fillId="0" borderId="0" xfId="0" applyFont="1"/>
    <xf numFmtId="0" fontId="32" fillId="0" borderId="0" xfId="0" applyFont="1" applyAlignment="1">
      <alignment horizontal="centerContinuous" vertical="center"/>
    </xf>
    <xf numFmtId="0" fontId="38" fillId="0" borderId="3" xfId="0" applyFont="1" applyBorder="1" applyAlignment="1">
      <alignment horizontal="centerContinuous" vertical="center"/>
    </xf>
    <xf numFmtId="0" fontId="34" fillId="0" borderId="10" xfId="0" applyFont="1" applyBorder="1" applyAlignment="1">
      <alignment horizontal="left" vertical="center" wrapText="1" indent="1"/>
    </xf>
    <xf numFmtId="10" fontId="34" fillId="0" borderId="10" xfId="0" applyNumberFormat="1" applyFont="1" applyBorder="1" applyAlignment="1">
      <alignment horizontal="left" vertical="center" wrapText="1" indent="1"/>
    </xf>
    <xf numFmtId="0" fontId="37" fillId="0" borderId="10" xfId="0" applyFont="1" applyBorder="1" applyAlignment="1">
      <alignment horizontal="left" vertical="center" wrapText="1" indent="1"/>
    </xf>
    <xf numFmtId="0" fontId="21" fillId="0" borderId="0" xfId="5" applyFont="1"/>
    <xf numFmtId="0" fontId="34" fillId="0" borderId="0" xfId="5" applyFont="1"/>
    <xf numFmtId="0" fontId="38" fillId="0" borderId="0" xfId="5" quotePrefix="1" applyFont="1" applyAlignment="1">
      <alignment vertical="top" wrapText="1"/>
    </xf>
    <xf numFmtId="0" fontId="21" fillId="0" borderId="0" xfId="5" applyFont="1" applyAlignment="1">
      <alignment vertical="center"/>
    </xf>
    <xf numFmtId="0" fontId="21" fillId="0" borderId="0" xfId="0" applyFont="1" applyAlignment="1">
      <alignment vertical="top"/>
    </xf>
    <xf numFmtId="0" fontId="21" fillId="0" borderId="0" xfId="2" applyFont="1"/>
    <xf numFmtId="0" fontId="29" fillId="0" borderId="0" xfId="0" applyFont="1" applyAlignment="1">
      <alignment horizontal="center" vertical="center"/>
    </xf>
    <xf numFmtId="0" fontId="21" fillId="0" borderId="0" xfId="2" applyFont="1" applyAlignment="1">
      <alignment horizontal="center"/>
    </xf>
    <xf numFmtId="0" fontId="34" fillId="0" borderId="0" xfId="2" applyFont="1"/>
    <xf numFmtId="10" fontId="34" fillId="0" borderId="1" xfId="2" applyNumberFormat="1" applyFont="1" applyBorder="1" applyAlignment="1">
      <alignment horizontal="center" vertical="center"/>
    </xf>
    <xf numFmtId="10" fontId="34" fillId="0" borderId="1" xfId="4" applyNumberFormat="1" applyFont="1" applyBorder="1" applyAlignment="1">
      <alignment horizontal="center" vertical="center"/>
    </xf>
    <xf numFmtId="0" fontId="29" fillId="0" borderId="0" xfId="5" applyFont="1" applyAlignment="1">
      <alignment horizontal="center"/>
    </xf>
    <xf numFmtId="165" fontId="29" fillId="0" borderId="0" xfId="5" applyNumberFormat="1" applyFont="1" applyAlignment="1">
      <alignment horizontal="center"/>
    </xf>
    <xf numFmtId="0" fontId="21" fillId="0" borderId="0" xfId="5" applyFont="1" applyAlignment="1">
      <alignment wrapText="1"/>
    </xf>
    <xf numFmtId="0" fontId="21" fillId="0" borderId="0" xfId="5" applyFont="1" applyAlignment="1">
      <alignment horizontal="center"/>
    </xf>
    <xf numFmtId="0" fontId="45" fillId="0" borderId="0" xfId="5" applyFont="1" applyAlignment="1">
      <alignment horizontal="left"/>
    </xf>
    <xf numFmtId="165" fontId="21" fillId="0" borderId="0" xfId="5" applyNumberFormat="1" applyFont="1" applyAlignment="1">
      <alignment horizontal="center"/>
    </xf>
    <xf numFmtId="0" fontId="41" fillId="2" borderId="0" xfId="5" applyFont="1" applyFill="1" applyAlignment="1">
      <alignment horizontal="center" vertical="center" wrapText="1"/>
    </xf>
    <xf numFmtId="0" fontId="21" fillId="2" borderId="0" xfId="5" applyFont="1" applyFill="1" applyAlignment="1">
      <alignment horizontal="center" vertical="center" wrapText="1"/>
    </xf>
    <xf numFmtId="0" fontId="46" fillId="2" borderId="0" xfId="5" applyFont="1" applyFill="1" applyAlignment="1">
      <alignment horizontal="center" vertical="center" wrapText="1"/>
    </xf>
    <xf numFmtId="0" fontId="21" fillId="0" borderId="6" xfId="5" applyFont="1" applyBorder="1" applyAlignment="1">
      <alignment horizontal="center"/>
    </xf>
    <xf numFmtId="0" fontId="21" fillId="0" borderId="11" xfId="5" applyFont="1" applyBorder="1" applyAlignment="1">
      <alignment horizontal="center"/>
    </xf>
    <xf numFmtId="0" fontId="21" fillId="0" borderId="18" xfId="5" applyFont="1" applyBorder="1" applyAlignment="1">
      <alignment horizontal="center"/>
    </xf>
    <xf numFmtId="0" fontId="21" fillId="0" borderId="19" xfId="5" applyFont="1" applyBorder="1" applyAlignment="1">
      <alignment horizontal="center"/>
    </xf>
    <xf numFmtId="165" fontId="21" fillId="0" borderId="11" xfId="5" applyNumberFormat="1" applyFont="1" applyBorder="1" applyAlignment="1">
      <alignment horizontal="center"/>
    </xf>
    <xf numFmtId="0" fontId="21" fillId="0" borderId="18" xfId="5" applyFont="1" applyBorder="1"/>
    <xf numFmtId="0" fontId="21" fillId="0" borderId="4" xfId="5" applyFont="1" applyBorder="1" applyAlignment="1">
      <alignment horizontal="center"/>
    </xf>
    <xf numFmtId="0" fontId="21" fillId="0" borderId="5" xfId="5" applyFont="1" applyBorder="1" applyAlignment="1">
      <alignment horizontal="center"/>
    </xf>
    <xf numFmtId="165" fontId="21" fillId="0" borderId="4" xfId="5" applyNumberFormat="1" applyFont="1" applyBorder="1" applyAlignment="1">
      <alignment horizontal="center"/>
    </xf>
    <xf numFmtId="10" fontId="21" fillId="0" borderId="4" xfId="3" applyNumberFormat="1" applyFont="1" applyBorder="1" applyAlignment="1">
      <alignment horizontal="center"/>
    </xf>
    <xf numFmtId="165" fontId="21" fillId="0" borderId="5" xfId="5" applyNumberFormat="1" applyFont="1" applyBorder="1" applyAlignment="1">
      <alignment horizontal="center"/>
    </xf>
    <xf numFmtId="165" fontId="21" fillId="0" borderId="0" xfId="5" applyNumberFormat="1" applyFont="1"/>
    <xf numFmtId="165" fontId="21" fillId="0" borderId="5" xfId="5" applyNumberFormat="1" applyFont="1" applyBorder="1"/>
    <xf numFmtId="10" fontId="21" fillId="0" borderId="0" xfId="3" applyNumberFormat="1" applyFont="1" applyBorder="1" applyAlignment="1">
      <alignment horizontal="center"/>
    </xf>
    <xf numFmtId="10" fontId="21" fillId="0" borderId="2" xfId="3" applyNumberFormat="1" applyFont="1" applyBorder="1" applyAlignment="1">
      <alignment horizontal="center"/>
    </xf>
    <xf numFmtId="10" fontId="21" fillId="0" borderId="6" xfId="3" applyNumberFormat="1" applyFont="1" applyBorder="1" applyAlignment="1">
      <alignment horizontal="center"/>
    </xf>
    <xf numFmtId="10" fontId="21" fillId="4" borderId="4" xfId="3" applyNumberFormat="1" applyFont="1" applyFill="1" applyBorder="1" applyAlignment="1">
      <alignment horizontal="center"/>
    </xf>
    <xf numFmtId="10" fontId="21" fillId="0" borderId="4" xfId="3" applyNumberFormat="1" applyFont="1" applyFill="1" applyBorder="1" applyAlignment="1">
      <alignment horizontal="center"/>
    </xf>
    <xf numFmtId="165" fontId="21" fillId="0" borderId="3" xfId="5" applyNumberFormat="1" applyFont="1" applyBorder="1" applyAlignment="1">
      <alignment horizontal="center"/>
    </xf>
    <xf numFmtId="10" fontId="21" fillId="0" borderId="8" xfId="3" applyNumberFormat="1" applyFont="1" applyBorder="1" applyAlignment="1">
      <alignment horizontal="center"/>
    </xf>
    <xf numFmtId="0" fontId="21" fillId="0" borderId="1" xfId="5" applyFont="1" applyBorder="1" applyAlignment="1">
      <alignment horizontal="center" vertical="center" wrapText="1"/>
    </xf>
    <xf numFmtId="166" fontId="21" fillId="0" borderId="0" xfId="5" applyNumberFormat="1" applyFont="1" applyAlignment="1">
      <alignment horizontal="center"/>
    </xf>
    <xf numFmtId="166" fontId="21" fillId="0" borderId="0" xfId="5" applyNumberFormat="1" applyFont="1" applyAlignment="1">
      <alignment horizontal="center" vertical="center" wrapText="1"/>
    </xf>
    <xf numFmtId="0" fontId="21" fillId="0" borderId="0" xfId="5" applyFont="1" applyAlignment="1">
      <alignment horizontal="center" wrapText="1"/>
    </xf>
    <xf numFmtId="164" fontId="21" fillId="0" borderId="0" xfId="5" applyNumberFormat="1" applyFont="1" applyAlignment="1">
      <alignment horizontal="center" wrapText="1"/>
    </xf>
    <xf numFmtId="165" fontId="21" fillId="0" borderId="0" xfId="5" applyNumberFormat="1" applyFont="1" applyAlignment="1">
      <alignment horizontal="center" wrapText="1"/>
    </xf>
    <xf numFmtId="0" fontId="21" fillId="0" borderId="2" xfId="5" applyFont="1" applyBorder="1" applyAlignment="1">
      <alignment horizontal="center"/>
    </xf>
    <xf numFmtId="165" fontId="21" fillId="0" borderId="2" xfId="5" applyNumberFormat="1" applyFont="1" applyBorder="1" applyAlignment="1">
      <alignment horizontal="center"/>
    </xf>
    <xf numFmtId="165" fontId="21" fillId="0" borderId="6" xfId="5" applyNumberFormat="1" applyFont="1" applyBorder="1" applyAlignment="1">
      <alignment horizontal="center"/>
    </xf>
    <xf numFmtId="0" fontId="21" fillId="0" borderId="1" xfId="5" applyFont="1" applyBorder="1" applyAlignment="1">
      <alignment horizontal="center" vertical="center"/>
    </xf>
    <xf numFmtId="164" fontId="21" fillId="0" borderId="1" xfId="6" applyNumberFormat="1" applyFont="1" applyBorder="1" applyAlignment="1">
      <alignment horizontal="center"/>
    </xf>
    <xf numFmtId="164" fontId="21" fillId="0" borderId="1" xfId="5" applyNumberFormat="1" applyFont="1" applyBorder="1" applyAlignment="1">
      <alignment horizontal="center"/>
    </xf>
    <xf numFmtId="0" fontId="21" fillId="0" borderId="8" xfId="5" applyFont="1" applyBorder="1" applyAlignment="1">
      <alignment horizontal="center" vertical="center"/>
    </xf>
    <xf numFmtId="164" fontId="21" fillId="0" borderId="8" xfId="6" applyNumberFormat="1" applyFont="1" applyBorder="1" applyAlignment="1">
      <alignment horizontal="center"/>
    </xf>
    <xf numFmtId="164" fontId="21" fillId="0" borderId="8" xfId="5" applyNumberFormat="1" applyFont="1" applyBorder="1" applyAlignment="1">
      <alignment horizontal="center"/>
    </xf>
    <xf numFmtId="0" fontId="21" fillId="0" borderId="0" xfId="5" applyFont="1" applyAlignment="1">
      <alignment horizontal="center" vertical="center"/>
    </xf>
    <xf numFmtId="164" fontId="21" fillId="0" borderId="0" xfId="6" applyNumberFormat="1" applyFont="1" applyBorder="1" applyAlignment="1">
      <alignment horizontal="center"/>
    </xf>
    <xf numFmtId="164" fontId="21" fillId="0" borderId="0" xfId="5" applyNumberFormat="1" applyFont="1" applyAlignment="1">
      <alignment horizontal="center"/>
    </xf>
    <xf numFmtId="164" fontId="21" fillId="0" borderId="0" xfId="5" applyNumberFormat="1" applyFont="1"/>
    <xf numFmtId="0" fontId="21" fillId="0" borderId="0" xfId="5" applyFont="1" applyAlignment="1">
      <alignment horizontal="left"/>
    </xf>
    <xf numFmtId="0" fontId="21" fillId="0" borderId="0" xfId="5" applyFont="1" applyAlignment="1">
      <alignment vertical="top" wrapText="1"/>
    </xf>
    <xf numFmtId="0" fontId="38" fillId="0" borderId="0" xfId="5" applyFont="1"/>
    <xf numFmtId="0" fontId="38" fillId="0" borderId="0" xfId="5" applyFont="1" applyAlignment="1">
      <alignment horizontal="center"/>
    </xf>
    <xf numFmtId="0" fontId="45" fillId="0" borderId="0" xfId="5" applyFont="1"/>
    <xf numFmtId="10" fontId="21" fillId="0" borderId="1" xfId="3" applyNumberFormat="1" applyFont="1" applyBorder="1" applyAlignment="1">
      <alignment horizontal="center" vertical="center"/>
    </xf>
    <xf numFmtId="0" fontId="21" fillId="0" borderId="0" xfId="5" quotePrefix="1" applyFont="1"/>
    <xf numFmtId="0" fontId="28" fillId="0" borderId="0" xfId="0" applyFont="1" applyAlignment="1">
      <alignment horizontal="left"/>
    </xf>
    <xf numFmtId="0" fontId="48" fillId="0" borderId="0" xfId="0" applyFont="1" applyAlignment="1">
      <alignment horizontal="left" vertical="center" wrapText="1"/>
    </xf>
    <xf numFmtId="0" fontId="47" fillId="0" borderId="0" xfId="1" applyFont="1" applyAlignment="1" applyProtection="1">
      <alignment horizontal="left" vertical="center" wrapText="1"/>
    </xf>
    <xf numFmtId="0" fontId="49" fillId="0" borderId="0" xfId="0" applyFont="1"/>
    <xf numFmtId="10" fontId="50" fillId="0" borderId="1" xfId="1" applyNumberFormat="1" applyFont="1" applyFill="1" applyBorder="1" applyAlignment="1" applyProtection="1">
      <alignment horizontal="center" vertical="center"/>
    </xf>
    <xf numFmtId="49" fontId="43" fillId="3" borderId="2" xfId="0" applyNumberFormat="1" applyFont="1" applyFill="1" applyBorder="1" applyAlignment="1">
      <alignment horizontal="left" vertical="center" wrapText="1"/>
    </xf>
    <xf numFmtId="0" fontId="34" fillId="3" borderId="2" xfId="0" applyFont="1" applyFill="1" applyBorder="1" applyAlignment="1">
      <alignment horizontal="center" vertical="center" wrapText="1"/>
    </xf>
    <xf numFmtId="0" fontId="34" fillId="0" borderId="2" xfId="0" applyFont="1" applyBorder="1" applyAlignment="1">
      <alignment horizontal="left" vertical="center" wrapText="1" indent="1"/>
    </xf>
    <xf numFmtId="49" fontId="34" fillId="0" borderId="2" xfId="0" applyNumberFormat="1" applyFont="1" applyBorder="1" applyAlignment="1">
      <alignment horizontal="center" vertical="center" wrapText="1"/>
    </xf>
    <xf numFmtId="10" fontId="37" fillId="0" borderId="1" xfId="0" applyNumberFormat="1" applyFont="1" applyBorder="1" applyAlignment="1">
      <alignment horizontal="center" vertical="center" wrapText="1"/>
    </xf>
    <xf numFmtId="0" fontId="34" fillId="0" borderId="9" xfId="0" applyFont="1" applyBorder="1" applyAlignment="1">
      <alignment horizontal="left" vertical="center" wrapText="1" indent="1"/>
    </xf>
    <xf numFmtId="0" fontId="34" fillId="0" borderId="9" xfId="5" applyFont="1" applyBorder="1" applyAlignment="1">
      <alignment horizontal="left" vertical="center" wrapText="1" indent="1"/>
    </xf>
    <xf numFmtId="10" fontId="37" fillId="0" borderId="1" xfId="5" applyNumberFormat="1" applyFont="1" applyBorder="1" applyAlignment="1">
      <alignment horizontal="center" vertical="center" wrapText="1"/>
    </xf>
    <xf numFmtId="0" fontId="50" fillId="0" borderId="2" xfId="1" applyFont="1" applyBorder="1" applyAlignment="1" applyProtection="1">
      <alignment horizontal="center" vertical="center" wrapText="1"/>
    </xf>
    <xf numFmtId="0" fontId="34" fillId="2" borderId="2" xfId="0" applyFont="1" applyFill="1" applyBorder="1" applyAlignment="1">
      <alignment horizontal="left" vertical="center" wrapText="1" indent="1"/>
    </xf>
    <xf numFmtId="10" fontId="34" fillId="0" borderId="2" xfId="0" applyNumberFormat="1" applyFont="1" applyBorder="1" applyAlignment="1">
      <alignment horizontal="center" vertical="center" wrapText="1"/>
    </xf>
    <xf numFmtId="0" fontId="34" fillId="2" borderId="9" xfId="0" applyFont="1" applyFill="1" applyBorder="1" applyAlignment="1">
      <alignment horizontal="left" vertical="center" wrapText="1" indent="1"/>
    </xf>
    <xf numFmtId="0" fontId="52" fillId="0" borderId="0" xfId="0" applyFont="1"/>
    <xf numFmtId="10" fontId="37" fillId="0" borderId="2" xfId="0" applyNumberFormat="1" applyFont="1" applyBorder="1" applyAlignment="1">
      <alignment horizontal="center" vertical="center" wrapText="1"/>
    </xf>
    <xf numFmtId="0" fontId="53" fillId="0" borderId="0" xfId="0" quotePrefix="1" applyFont="1" applyAlignment="1">
      <alignment vertical="top" wrapText="1"/>
    </xf>
    <xf numFmtId="9" fontId="34" fillId="3" borderId="1" xfId="0" applyNumberFormat="1" applyFont="1" applyFill="1" applyBorder="1" applyAlignment="1">
      <alignment horizontal="left" vertical="center" wrapText="1" indent="1"/>
    </xf>
    <xf numFmtId="10" fontId="37" fillId="0" borderId="9" xfId="0" applyNumberFormat="1" applyFont="1" applyBorder="1" applyAlignment="1">
      <alignment horizontal="center" vertical="center" wrapText="1"/>
    </xf>
    <xf numFmtId="10" fontId="50" fillId="0" borderId="2" xfId="1" applyNumberFormat="1" applyFont="1" applyBorder="1" applyAlignment="1" applyProtection="1">
      <alignment horizontal="center" vertical="center" wrapText="1"/>
    </xf>
    <xf numFmtId="0" fontId="34" fillId="3" borderId="1" xfId="0" applyFont="1" applyFill="1" applyBorder="1" applyAlignment="1">
      <alignment horizontal="center" vertical="center" wrapText="1"/>
    </xf>
    <xf numFmtId="10" fontId="37" fillId="3" borderId="1" xfId="0" applyNumberFormat="1" applyFont="1" applyFill="1" applyBorder="1" applyAlignment="1">
      <alignment horizontal="center" vertical="center" wrapText="1"/>
    </xf>
    <xf numFmtId="0" fontId="34" fillId="2" borderId="1" xfId="5" applyFont="1" applyFill="1" applyBorder="1" applyAlignment="1">
      <alignment horizontal="left" vertical="center" wrapText="1" indent="1"/>
    </xf>
    <xf numFmtId="10" fontId="37" fillId="0" borderId="9" xfId="5" applyNumberFormat="1" applyFont="1" applyBorder="1" applyAlignment="1">
      <alignment horizontal="center" vertical="center" wrapText="1"/>
    </xf>
    <xf numFmtId="0" fontId="34" fillId="3" borderId="2" xfId="5" applyFont="1" applyFill="1" applyBorder="1" applyAlignment="1">
      <alignment horizontal="center" vertical="center" wrapText="1"/>
    </xf>
    <xf numFmtId="10" fontId="50" fillId="0" borderId="1" xfId="1" applyNumberFormat="1" applyFont="1" applyBorder="1" applyAlignment="1" applyProtection="1">
      <alignment horizontal="center" vertical="center" wrapText="1"/>
    </xf>
    <xf numFmtId="0" fontId="34" fillId="0" borderId="1" xfId="5" applyFont="1" applyBorder="1" applyAlignment="1">
      <alignment horizontal="left" vertical="center" wrapText="1" indent="1"/>
    </xf>
    <xf numFmtId="0" fontId="34" fillId="3" borderId="1" xfId="5" applyFont="1" applyFill="1" applyBorder="1" applyAlignment="1">
      <alignment horizontal="center" vertical="center" wrapText="1"/>
    </xf>
    <xf numFmtId="10" fontId="37" fillId="3" borderId="1" xfId="5" applyNumberFormat="1" applyFont="1" applyFill="1" applyBorder="1" applyAlignment="1">
      <alignment horizontal="center" vertical="center" wrapText="1"/>
    </xf>
    <xf numFmtId="0" fontId="34" fillId="0" borderId="1" xfId="0" applyFont="1" applyBorder="1" applyAlignment="1">
      <alignment horizontal="left" vertical="center" wrapText="1" indent="1"/>
    </xf>
    <xf numFmtId="0" fontId="43" fillId="0" borderId="3" xfId="0" applyFont="1" applyBorder="1"/>
    <xf numFmtId="0" fontId="52" fillId="0" borderId="3" xfId="0" applyFont="1" applyBorder="1"/>
    <xf numFmtId="0" fontId="52" fillId="0" borderId="16" xfId="0" applyFont="1" applyBorder="1"/>
    <xf numFmtId="0" fontId="43" fillId="0" borderId="7" xfId="0" applyFont="1" applyBorder="1"/>
    <xf numFmtId="0" fontId="52" fillId="0" borderId="13" xfId="0" applyFont="1" applyBorder="1"/>
    <xf numFmtId="0" fontId="7" fillId="0" borderId="0" xfId="1" applyAlignment="1" applyProtection="1"/>
    <xf numFmtId="9" fontId="34" fillId="0" borderId="2" xfId="0" applyNumberFormat="1" applyFont="1" applyBorder="1" applyAlignment="1">
      <alignment horizontal="left" vertical="center" wrapText="1" indent="1"/>
    </xf>
    <xf numFmtId="9" fontId="34" fillId="0" borderId="2" xfId="0" quotePrefix="1" applyNumberFormat="1" applyFont="1" applyBorder="1" applyAlignment="1">
      <alignment horizontal="left" vertical="center" wrapText="1" indent="1"/>
    </xf>
    <xf numFmtId="0" fontId="45" fillId="0" borderId="0" xfId="5" applyFont="1" applyAlignment="1">
      <alignment vertical="top" wrapText="1"/>
    </xf>
    <xf numFmtId="0" fontId="42" fillId="0" borderId="0" xfId="0" applyFont="1" applyAlignment="1">
      <alignment horizontal="center" vertical="center" textRotation="90"/>
    </xf>
    <xf numFmtId="0" fontId="50" fillId="0" borderId="1" xfId="1" applyFont="1" applyBorder="1" applyAlignment="1" applyProtection="1">
      <alignment horizontal="center" vertical="center" wrapText="1"/>
    </xf>
    <xf numFmtId="0" fontId="34" fillId="0" borderId="7" xfId="0" applyFont="1" applyBorder="1" applyAlignment="1">
      <alignment horizontal="left" vertical="center" wrapText="1" indent="1"/>
    </xf>
    <xf numFmtId="0" fontId="5" fillId="0" borderId="2" xfId="0" applyFont="1" applyBorder="1" applyAlignment="1">
      <alignment horizontal="left" vertical="center" wrapText="1" indent="1"/>
    </xf>
    <xf numFmtId="10" fontId="21" fillId="0" borderId="15" xfId="3" applyNumberFormat="1" applyFont="1" applyBorder="1" applyAlignment="1">
      <alignment horizontal="center"/>
    </xf>
    <xf numFmtId="10" fontId="21" fillId="0" borderId="0" xfId="3" applyNumberFormat="1" applyFont="1" applyBorder="1" applyAlignment="1">
      <alignment horizontal="center" vertical="center"/>
    </xf>
    <xf numFmtId="10" fontId="54" fillId="0" borderId="1" xfId="0" applyNumberFormat="1" applyFont="1" applyBorder="1" applyAlignment="1">
      <alignment horizontal="center" vertical="center" wrapText="1"/>
    </xf>
    <xf numFmtId="9" fontId="43" fillId="3" borderId="2" xfId="0" applyNumberFormat="1" applyFont="1" applyFill="1" applyBorder="1" applyAlignment="1">
      <alignment horizontal="left" vertical="center" wrapText="1" indent="1"/>
    </xf>
    <xf numFmtId="9" fontId="43" fillId="2" borderId="2" xfId="0" applyNumberFormat="1" applyFont="1" applyFill="1" applyBorder="1" applyAlignment="1">
      <alignment horizontal="left" vertical="center" wrapText="1" indent="1"/>
    </xf>
    <xf numFmtId="0" fontId="52" fillId="0" borderId="1" xfId="0" quotePrefix="1" applyFont="1" applyBorder="1" applyAlignment="1">
      <alignment vertical="top" wrapText="1"/>
    </xf>
    <xf numFmtId="0" fontId="52" fillId="0" borderId="1" xfId="5" quotePrefix="1" applyFont="1" applyBorder="1" applyAlignment="1">
      <alignment vertical="top" wrapText="1"/>
    </xf>
    <xf numFmtId="0" fontId="43" fillId="3" borderId="1" xfId="0" applyFont="1" applyFill="1" applyBorder="1" applyAlignment="1">
      <alignment horizontal="left" vertical="center" wrapText="1" indent="1"/>
    </xf>
    <xf numFmtId="0" fontId="52" fillId="0" borderId="1" xfId="0" quotePrefix="1" applyFont="1" applyBorder="1" applyAlignment="1">
      <alignment horizontal="left" vertical="top" wrapText="1"/>
    </xf>
    <xf numFmtId="0" fontId="56" fillId="0" borderId="0" xfId="5" applyFont="1"/>
    <xf numFmtId="0" fontId="6" fillId="0" borderId="0" xfId="0" applyFont="1" applyAlignment="1">
      <alignment wrapText="1"/>
    </xf>
    <xf numFmtId="0" fontId="6" fillId="0" borderId="0" xfId="0" applyFont="1"/>
    <xf numFmtId="0" fontId="6" fillId="0" borderId="0" xfId="0" applyFont="1" applyAlignment="1">
      <alignment horizontal="center" vertical="center" wrapText="1"/>
    </xf>
    <xf numFmtId="0" fontId="67" fillId="0" borderId="0" xfId="0" applyFont="1" applyAlignment="1">
      <alignment horizontal="center" vertical="center"/>
    </xf>
    <xf numFmtId="0" fontId="56" fillId="0" borderId="0" xfId="0" applyFont="1"/>
    <xf numFmtId="0" fontId="67" fillId="0" borderId="0" xfId="0" applyFont="1" applyAlignment="1">
      <alignment horizontal="center" vertical="center" wrapText="1"/>
    </xf>
    <xf numFmtId="0" fontId="56" fillId="0" borderId="0" xfId="0" applyFont="1" applyAlignment="1">
      <alignment wrapText="1"/>
    </xf>
    <xf numFmtId="0" fontId="69" fillId="0" borderId="0" xfId="0" applyFont="1" applyAlignment="1">
      <alignment horizontal="center" vertical="center" wrapText="1"/>
    </xf>
    <xf numFmtId="0" fontId="56" fillId="0" borderId="0" xfId="0" applyFont="1" applyAlignment="1">
      <alignment horizontal="center"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3" fillId="0" borderId="0" xfId="0" applyFont="1" applyAlignment="1">
      <alignment horizontal="center" vertical="center" wrapText="1"/>
    </xf>
    <xf numFmtId="0" fontId="56" fillId="0" borderId="0" xfId="5" quotePrefix="1" applyFont="1"/>
    <xf numFmtId="0" fontId="80" fillId="0" borderId="0" xfId="0" applyFont="1" applyAlignment="1">
      <alignment horizontal="left" vertical="center" wrapText="1"/>
    </xf>
    <xf numFmtId="10" fontId="81" fillId="0" borderId="1" xfId="0" applyNumberFormat="1" applyFont="1" applyBorder="1" applyAlignment="1">
      <alignment horizontal="center" vertical="center"/>
    </xf>
    <xf numFmtId="10" fontId="4" fillId="0" borderId="1" xfId="0" applyNumberFormat="1" applyFont="1" applyBorder="1" applyAlignment="1">
      <alignment horizontal="center"/>
    </xf>
    <xf numFmtId="10" fontId="81" fillId="0" borderId="1" xfId="0" applyNumberFormat="1" applyFont="1" applyBorder="1" applyAlignment="1">
      <alignment horizontal="center"/>
    </xf>
    <xf numFmtId="10" fontId="81" fillId="0" borderId="3" xfId="0" applyNumberFormat="1" applyFont="1" applyBorder="1"/>
    <xf numFmtId="0" fontId="4" fillId="0" borderId="3" xfId="0" applyFont="1" applyBorder="1"/>
    <xf numFmtId="0" fontId="82" fillId="0" borderId="3" xfId="0" applyFont="1" applyBorder="1"/>
    <xf numFmtId="10" fontId="81" fillId="0" borderId="7" xfId="0" applyNumberFormat="1" applyFont="1" applyBorder="1"/>
    <xf numFmtId="0" fontId="4" fillId="0" borderId="7" xfId="0" applyFont="1" applyBorder="1"/>
    <xf numFmtId="0" fontId="82" fillId="0" borderId="7" xfId="0" applyFont="1" applyBorder="1"/>
    <xf numFmtId="0" fontId="18" fillId="0" borderId="0" xfId="0" quotePrefix="1" applyFont="1"/>
    <xf numFmtId="14" fontId="4" fillId="0" borderId="0" xfId="11" applyNumberFormat="1"/>
    <xf numFmtId="0" fontId="4" fillId="0" borderId="0" xfId="11"/>
    <xf numFmtId="169" fontId="4" fillId="0" borderId="0" xfId="11" applyNumberFormat="1"/>
    <xf numFmtId="167" fontId="0" fillId="0" borderId="0" xfId="12" applyNumberFormat="1" applyFont="1"/>
    <xf numFmtId="16" fontId="88" fillId="0" borderId="0" xfId="0" applyNumberFormat="1" applyFont="1" applyAlignment="1">
      <alignment vertical="center" wrapText="1"/>
    </xf>
    <xf numFmtId="0" fontId="88" fillId="0" borderId="0" xfId="0" applyFont="1" applyAlignment="1">
      <alignment vertical="center" wrapText="1"/>
    </xf>
    <xf numFmtId="0" fontId="89" fillId="0" borderId="0" xfId="0" applyFont="1" applyAlignment="1">
      <alignment vertical="center" wrapText="1"/>
    </xf>
    <xf numFmtId="0" fontId="59" fillId="0" borderId="0" xfId="0" quotePrefix="1" applyFont="1" applyAlignment="1">
      <alignment horizontal="left" vertical="top" wrapText="1"/>
    </xf>
    <xf numFmtId="0" fontId="70" fillId="0" borderId="0" xfId="5" applyFont="1"/>
    <xf numFmtId="10" fontId="36" fillId="5" borderId="2" xfId="1" applyNumberFormat="1" applyFont="1" applyFill="1" applyBorder="1" applyAlignment="1" applyProtection="1">
      <alignment horizontal="center" vertical="center"/>
    </xf>
    <xf numFmtId="10" fontId="36" fillId="5" borderId="8" xfId="1" applyNumberFormat="1" applyFont="1" applyFill="1" applyBorder="1" applyAlignment="1" applyProtection="1">
      <alignment horizontal="center" vertical="center"/>
    </xf>
    <xf numFmtId="0" fontId="4" fillId="0" borderId="8" xfId="0" applyFont="1" applyBorder="1" applyAlignment="1">
      <alignment horizontal="center" vertical="center"/>
    </xf>
    <xf numFmtId="0" fontId="81" fillId="6" borderId="12" xfId="0" applyFont="1" applyFill="1" applyBorder="1" applyAlignment="1">
      <alignment horizontal="left"/>
    </xf>
    <xf numFmtId="0" fontId="56" fillId="6" borderId="7" xfId="0" applyFont="1" applyFill="1" applyBorder="1" applyAlignment="1">
      <alignment horizontal="center"/>
    </xf>
    <xf numFmtId="0" fontId="56" fillId="6" borderId="13" xfId="0" applyFont="1" applyFill="1" applyBorder="1" applyAlignment="1">
      <alignment horizontal="center"/>
    </xf>
    <xf numFmtId="10" fontId="93" fillId="0" borderId="1" xfId="1" applyNumberFormat="1" applyFont="1" applyFill="1" applyBorder="1" applyAlignment="1" applyProtection="1">
      <alignment horizontal="center" vertical="center"/>
    </xf>
    <xf numFmtId="0" fontId="34" fillId="7" borderId="2" xfId="0" applyFont="1" applyFill="1" applyBorder="1" applyAlignment="1">
      <alignment horizontal="center" vertical="center" wrapText="1"/>
    </xf>
    <xf numFmtId="0" fontId="64" fillId="6" borderId="2" xfId="0" applyFont="1" applyFill="1" applyBorder="1" applyAlignment="1">
      <alignment horizontal="center" vertical="center" wrapText="1"/>
    </xf>
    <xf numFmtId="0" fontId="79" fillId="0" borderId="2" xfId="1" applyFont="1" applyBorder="1" applyAlignment="1" applyProtection="1">
      <alignment horizontal="center" vertical="center" wrapText="1"/>
    </xf>
    <xf numFmtId="0" fontId="79" fillId="0" borderId="2" xfId="1" applyFont="1" applyFill="1" applyBorder="1" applyAlignment="1" applyProtection="1">
      <alignment horizontal="center" vertical="center" wrapText="1"/>
    </xf>
    <xf numFmtId="0" fontId="79" fillId="0" borderId="1" xfId="1" applyFont="1" applyFill="1" applyBorder="1" applyAlignment="1" applyProtection="1">
      <alignment horizontal="center" vertical="center" wrapText="1"/>
    </xf>
    <xf numFmtId="0" fontId="93" fillId="0" borderId="2" xfId="1" applyFont="1" applyBorder="1" applyAlignment="1" applyProtection="1">
      <alignment horizontal="center" vertical="center" wrapText="1"/>
    </xf>
    <xf numFmtId="0" fontId="93" fillId="0" borderId="2" xfId="1" applyFont="1" applyFill="1" applyBorder="1" applyAlignment="1" applyProtection="1">
      <alignment horizontal="center" vertical="center" wrapText="1"/>
    </xf>
    <xf numFmtId="0" fontId="93" fillId="0" borderId="1" xfId="1" applyFont="1" applyFill="1" applyBorder="1" applyAlignment="1" applyProtection="1">
      <alignment horizontal="center" vertical="center" wrapText="1"/>
    </xf>
    <xf numFmtId="0" fontId="64" fillId="6" borderId="1" xfId="0" applyFont="1" applyFill="1" applyBorder="1" applyAlignment="1">
      <alignment horizontal="center" vertical="center"/>
    </xf>
    <xf numFmtId="10" fontId="93" fillId="0" borderId="2" xfId="1" applyNumberFormat="1" applyFont="1" applyBorder="1" applyAlignment="1" applyProtection="1">
      <alignment horizontal="center" vertical="center" wrapText="1"/>
    </xf>
    <xf numFmtId="0" fontId="94" fillId="0" borderId="0" xfId="0" quotePrefix="1" applyFont="1" applyAlignment="1">
      <alignment vertical="top" wrapText="1"/>
    </xf>
    <xf numFmtId="10" fontId="93" fillId="0" borderId="1" xfId="1" applyNumberFormat="1" applyFont="1" applyBorder="1" applyAlignment="1" applyProtection="1">
      <alignment horizontal="center" vertical="center" wrapText="1"/>
    </xf>
    <xf numFmtId="0" fontId="64" fillId="6" borderId="1" xfId="5" applyFont="1" applyFill="1" applyBorder="1" applyAlignment="1">
      <alignment horizontal="center" vertical="center"/>
    </xf>
    <xf numFmtId="0" fontId="82" fillId="2" borderId="1" xfId="5" applyFont="1" applyFill="1" applyBorder="1" applyAlignment="1">
      <alignment horizontal="left" vertical="center" wrapText="1" indent="1"/>
    </xf>
    <xf numFmtId="0" fontId="94" fillId="0" borderId="0" xfId="5" quotePrefix="1" applyFont="1" applyAlignment="1">
      <alignment vertical="top" wrapText="1"/>
    </xf>
    <xf numFmtId="0" fontId="17" fillId="8" borderId="17" xfId="5" applyFont="1" applyFill="1" applyBorder="1" applyAlignment="1">
      <alignment horizontal="center" vertical="center" wrapText="1"/>
    </xf>
    <xf numFmtId="0" fontId="95" fillId="6" borderId="1" xfId="5" applyFont="1" applyFill="1" applyBorder="1" applyAlignment="1">
      <alignment horizontal="center" vertical="center" wrapText="1"/>
    </xf>
    <xf numFmtId="10" fontId="21" fillId="10" borderId="4" xfId="3" applyNumberFormat="1" applyFont="1" applyFill="1" applyBorder="1" applyAlignment="1">
      <alignment horizontal="center"/>
    </xf>
    <xf numFmtId="0" fontId="21" fillId="0" borderId="6" xfId="5" applyFont="1" applyBorder="1"/>
    <xf numFmtId="164" fontId="21" fillId="0" borderId="6" xfId="6" applyNumberFormat="1" applyFont="1" applyBorder="1" applyAlignment="1">
      <alignment horizontal="center"/>
    </xf>
    <xf numFmtId="164" fontId="21" fillId="0" borderId="6" xfId="5" applyNumberFormat="1" applyFont="1" applyBorder="1" applyAlignment="1">
      <alignment horizontal="center"/>
    </xf>
    <xf numFmtId="0" fontId="21" fillId="0" borderId="14" xfId="5" applyFont="1" applyBorder="1" applyAlignment="1">
      <alignment horizontal="center"/>
    </xf>
    <xf numFmtId="0" fontId="21" fillId="0" borderId="10" xfId="5" applyFont="1" applyBorder="1" applyAlignment="1">
      <alignment horizontal="center"/>
    </xf>
    <xf numFmtId="0" fontId="21" fillId="0" borderId="9" xfId="5" applyFont="1" applyBorder="1" applyAlignment="1">
      <alignment horizontal="center"/>
    </xf>
    <xf numFmtId="164" fontId="21" fillId="0" borderId="4" xfId="5" applyNumberFormat="1" applyFont="1" applyBorder="1"/>
    <xf numFmtId="164" fontId="21" fillId="0" borderId="5" xfId="5" applyNumberFormat="1" applyFont="1" applyBorder="1"/>
    <xf numFmtId="0" fontId="96" fillId="0" borderId="6" xfId="5" applyFont="1" applyBorder="1" applyAlignment="1">
      <alignment horizontal="center"/>
    </xf>
    <xf numFmtId="164" fontId="96" fillId="0" borderId="6" xfId="6" applyNumberFormat="1" applyFont="1" applyBorder="1" applyAlignment="1">
      <alignment horizontal="center"/>
    </xf>
    <xf numFmtId="166" fontId="21" fillId="0" borderId="6" xfId="5" applyNumberFormat="1" applyFont="1" applyBorder="1" applyAlignment="1">
      <alignment horizontal="center" vertical="center" wrapText="1"/>
    </xf>
    <xf numFmtId="166" fontId="21" fillId="0" borderId="6" xfId="5" applyNumberFormat="1" applyFont="1" applyBorder="1" applyAlignment="1">
      <alignment horizontal="center"/>
    </xf>
    <xf numFmtId="0" fontId="86" fillId="0" borderId="1" xfId="0" applyFont="1" applyBorder="1" applyAlignment="1">
      <alignment horizontal="center" vertical="center" textRotation="90"/>
    </xf>
    <xf numFmtId="0" fontId="86" fillId="0" borderId="1" xfId="0" applyFont="1" applyBorder="1" applyAlignment="1">
      <alignment horizontal="center" vertical="center" textRotation="90" wrapText="1"/>
    </xf>
    <xf numFmtId="0" fontId="86" fillId="0" borderId="1" xfId="0" applyFont="1" applyBorder="1" applyAlignment="1">
      <alignment vertical="center"/>
    </xf>
    <xf numFmtId="2" fontId="86" fillId="0" borderId="1" xfId="0" applyNumberFormat="1" applyFont="1" applyBorder="1" applyAlignment="1">
      <alignment horizontal="center" vertical="center"/>
    </xf>
    <xf numFmtId="0" fontId="86" fillId="0" borderId="1" xfId="0" applyFont="1" applyBorder="1" applyAlignment="1">
      <alignment vertical="center" wrapText="1"/>
    </xf>
    <xf numFmtId="0" fontId="86" fillId="7" borderId="1" xfId="0" applyFont="1" applyFill="1" applyBorder="1"/>
    <xf numFmtId="0" fontId="87" fillId="7" borderId="1" xfId="0" applyFont="1" applyFill="1" applyBorder="1"/>
    <xf numFmtId="2" fontId="86" fillId="7" borderId="1" xfId="0" applyNumberFormat="1" applyFont="1" applyFill="1" applyBorder="1" applyAlignment="1">
      <alignment horizontal="center" vertical="center"/>
    </xf>
    <xf numFmtId="10" fontId="98" fillId="9" borderId="1" xfId="3" applyNumberFormat="1" applyFont="1" applyFill="1" applyBorder="1" applyAlignment="1">
      <alignment horizontal="center" vertical="center"/>
    </xf>
    <xf numFmtId="0" fontId="63" fillId="0" borderId="0" xfId="7" applyFont="1"/>
    <xf numFmtId="0" fontId="4" fillId="0" borderId="0" xfId="7"/>
    <xf numFmtId="10" fontId="0" fillId="0" borderId="0" xfId="8" applyNumberFormat="1" applyFont="1"/>
    <xf numFmtId="14" fontId="4" fillId="0" borderId="0" xfId="7" applyNumberFormat="1"/>
    <xf numFmtId="44" fontId="0" fillId="0" borderId="0" xfId="10" applyFont="1"/>
    <xf numFmtId="0" fontId="61" fillId="0" borderId="0" xfId="7" applyFont="1"/>
    <xf numFmtId="4" fontId="4" fillId="0" borderId="0" xfId="7" applyNumberFormat="1"/>
    <xf numFmtId="167" fontId="0" fillId="0" borderId="0" xfId="8" applyNumberFormat="1" applyFont="1"/>
    <xf numFmtId="168" fontId="4" fillId="0" borderId="0" xfId="7" applyNumberFormat="1"/>
    <xf numFmtId="0" fontId="60" fillId="0" borderId="0" xfId="9"/>
    <xf numFmtId="167" fontId="4" fillId="0" borderId="0" xfId="7" applyNumberFormat="1"/>
    <xf numFmtId="0" fontId="4" fillId="6" borderId="0" xfId="7" applyFill="1"/>
    <xf numFmtId="4" fontId="62" fillId="6" borderId="20" xfId="7" applyNumberFormat="1" applyFont="1" applyFill="1" applyBorder="1"/>
    <xf numFmtId="4" fontId="62" fillId="6" borderId="0" xfId="7" applyNumberFormat="1" applyFont="1" applyFill="1"/>
    <xf numFmtId="169" fontId="4" fillId="6" borderId="0" xfId="7" applyNumberFormat="1" applyFill="1"/>
    <xf numFmtId="0" fontId="25" fillId="0" borderId="0" xfId="0" applyFont="1" applyAlignment="1">
      <alignment horizontal="center" vertical="center" wrapText="1"/>
    </xf>
    <xf numFmtId="0" fontId="19" fillId="0" borderId="0" xfId="0" applyFont="1" applyAlignment="1">
      <alignment horizontal="center" vertical="center" wrapText="1"/>
    </xf>
    <xf numFmtId="0" fontId="13" fillId="0" borderId="0" xfId="0" applyFont="1" applyAlignment="1">
      <alignment horizontal="center" vertical="center" wrapText="1"/>
    </xf>
    <xf numFmtId="0" fontId="23" fillId="0" borderId="0" xfId="0" applyFont="1" applyAlignment="1">
      <alignment horizontal="center" vertical="center" wrapText="1"/>
    </xf>
    <xf numFmtId="0" fontId="51" fillId="0" borderId="0" xfId="0" applyFont="1" applyAlignment="1">
      <alignment horizontal="center" vertical="center" wrapText="1"/>
    </xf>
    <xf numFmtId="0" fontId="64" fillId="0" borderId="0" xfId="0" applyFont="1" applyAlignment="1">
      <alignment horizontal="left" vertical="center"/>
    </xf>
    <xf numFmtId="0" fontId="3" fillId="0" borderId="0" xfId="0" applyFont="1" applyAlignment="1">
      <alignment horizontal="left" vertical="center" wrapText="1"/>
    </xf>
    <xf numFmtId="0" fontId="29" fillId="0" borderId="0" xfId="2" applyFont="1" applyAlignment="1">
      <alignment horizontal="center"/>
    </xf>
    <xf numFmtId="0" fontId="79" fillId="0" borderId="0" xfId="1" applyFont="1" applyAlignment="1" applyProtection="1">
      <alignment horizontal="left" vertical="center" wrapText="1"/>
    </xf>
    <xf numFmtId="0" fontId="30" fillId="0" borderId="0" xfId="0" applyFont="1" applyAlignment="1">
      <alignment horizontal="left" vertical="center" wrapText="1"/>
    </xf>
    <xf numFmtId="0" fontId="2" fillId="0" borderId="0" xfId="0" applyFont="1" applyAlignment="1">
      <alignment horizontal="left" vertical="center" wrapText="1"/>
    </xf>
    <xf numFmtId="0" fontId="76" fillId="0" borderId="0" xfId="0" applyFont="1" applyAlignment="1">
      <alignment horizontal="center" vertical="center"/>
    </xf>
    <xf numFmtId="0" fontId="78" fillId="0" borderId="0" xfId="1" applyFont="1" applyAlignment="1" applyProtection="1">
      <alignment horizontal="left" vertical="center" wrapText="1"/>
    </xf>
    <xf numFmtId="0" fontId="3" fillId="0" borderId="0" xfId="0" applyFont="1"/>
    <xf numFmtId="0" fontId="79" fillId="0" borderId="0" xfId="1" applyFont="1" applyFill="1" applyAlignment="1" applyProtection="1">
      <alignment horizontal="left" vertical="center" wrapText="1"/>
    </xf>
    <xf numFmtId="0" fontId="15"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21" fillId="0" borderId="0" xfId="0" applyFont="1" applyAlignment="1">
      <alignment horizontal="left" wrapText="1"/>
    </xf>
    <xf numFmtId="0" fontId="21" fillId="0" borderId="0" xfId="0" applyFont="1" applyAlignment="1">
      <alignment horizontal="left" wrapText="1" indent="1"/>
    </xf>
    <xf numFmtId="0" fontId="34" fillId="0" borderId="12" xfId="0" applyFont="1" applyBorder="1" applyAlignment="1">
      <alignment horizontal="left" vertical="center"/>
    </xf>
    <xf numFmtId="0" fontId="34" fillId="0" borderId="7" xfId="0" applyFont="1" applyBorder="1" applyAlignment="1">
      <alignment horizontal="left" vertical="center"/>
    </xf>
    <xf numFmtId="0" fontId="34" fillId="0" borderId="13" xfId="0" applyFont="1" applyBorder="1" applyAlignment="1">
      <alignment horizontal="left" vertical="center"/>
    </xf>
    <xf numFmtId="0" fontId="81" fillId="6" borderId="2" xfId="0" applyFont="1" applyFill="1" applyBorder="1" applyAlignment="1">
      <alignment horizontal="center" vertical="center" wrapText="1"/>
    </xf>
    <xf numFmtId="0" fontId="81" fillId="6" borderId="8" xfId="0" applyFont="1" applyFill="1" applyBorder="1" applyAlignment="1">
      <alignment horizontal="center" vertical="center" wrapText="1"/>
    </xf>
    <xf numFmtId="0" fontId="81" fillId="6" borderId="12" xfId="0" applyFont="1" applyFill="1" applyBorder="1" applyAlignment="1">
      <alignment horizontal="center" vertical="center"/>
    </xf>
    <xf numFmtId="0" fontId="81" fillId="6" borderId="7" xfId="0" applyFont="1" applyFill="1" applyBorder="1" applyAlignment="1">
      <alignment horizontal="center" vertical="center"/>
    </xf>
    <xf numFmtId="0" fontId="81" fillId="6" borderId="13" xfId="0" applyFont="1" applyFill="1" applyBorder="1" applyAlignment="1">
      <alignment horizontal="center" vertical="center"/>
    </xf>
    <xf numFmtId="0" fontId="72" fillId="0" borderId="0" xfId="0" applyFont="1" applyAlignment="1">
      <alignment horizontal="center" vertical="center" wrapText="1"/>
    </xf>
    <xf numFmtId="0" fontId="83" fillId="0" borderId="0" xfId="0" applyFont="1" applyAlignment="1">
      <alignment horizontal="center" vertical="center" wrapText="1"/>
    </xf>
    <xf numFmtId="0" fontId="40" fillId="0" borderId="0" xfId="0" applyFont="1" applyAlignment="1">
      <alignment horizontal="center" vertical="center" wrapText="1"/>
    </xf>
    <xf numFmtId="9" fontId="34" fillId="3" borderId="2" xfId="0" applyNumberFormat="1"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3" borderId="2" xfId="0" applyFont="1" applyFill="1" applyBorder="1" applyAlignment="1">
      <alignment horizontal="center" vertical="center" wrapText="1"/>
    </xf>
    <xf numFmtId="10" fontId="37" fillId="3" borderId="2" xfId="0" applyNumberFormat="1" applyFont="1" applyFill="1" applyBorder="1" applyAlignment="1">
      <alignment horizontal="center" vertical="center" wrapText="1"/>
    </xf>
    <xf numFmtId="0" fontId="37" fillId="3" borderId="6" xfId="0" applyFont="1" applyFill="1" applyBorder="1" applyAlignment="1">
      <alignment horizontal="center" vertical="center" wrapText="1"/>
    </xf>
    <xf numFmtId="0" fontId="37" fillId="3" borderId="8" xfId="0" applyFont="1" applyFill="1" applyBorder="1" applyAlignment="1">
      <alignment horizontal="center" vertical="center" wrapText="1"/>
    </xf>
    <xf numFmtId="10" fontId="43" fillId="3" borderId="14" xfId="0" applyNumberFormat="1" applyFont="1" applyFill="1" applyBorder="1" applyAlignment="1">
      <alignment horizontal="center" vertical="center" wrapText="1"/>
    </xf>
    <xf numFmtId="10" fontId="43" fillId="3" borderId="9" xfId="0" applyNumberFormat="1" applyFont="1" applyFill="1" applyBorder="1" applyAlignment="1">
      <alignment horizontal="center" vertical="center" wrapText="1"/>
    </xf>
    <xf numFmtId="10" fontId="43" fillId="3" borderId="4" xfId="0" applyNumberFormat="1" applyFont="1" applyFill="1" applyBorder="1" applyAlignment="1">
      <alignment horizontal="center" vertical="center" wrapText="1"/>
    </xf>
    <xf numFmtId="10" fontId="43" fillId="3" borderId="5" xfId="0" applyNumberFormat="1" applyFont="1" applyFill="1" applyBorder="1" applyAlignment="1">
      <alignment horizontal="center" vertical="center" wrapText="1"/>
    </xf>
    <xf numFmtId="10" fontId="43" fillId="3" borderId="15" xfId="0" applyNumberFormat="1" applyFont="1" applyFill="1" applyBorder="1" applyAlignment="1">
      <alignment horizontal="center" vertical="center" wrapText="1"/>
    </xf>
    <xf numFmtId="10" fontId="43" fillId="3" borderId="16" xfId="0" applyNumberFormat="1" applyFont="1" applyFill="1" applyBorder="1" applyAlignment="1">
      <alignment horizontal="center" vertical="center" wrapText="1"/>
    </xf>
    <xf numFmtId="0" fontId="42" fillId="0" borderId="0" xfId="0" applyFont="1" applyAlignment="1">
      <alignment horizontal="center" vertical="center" textRotation="90"/>
    </xf>
    <xf numFmtId="0" fontId="33" fillId="0" borderId="0" xfId="0" applyFont="1" applyAlignment="1">
      <alignment horizontal="center" vertical="center"/>
    </xf>
    <xf numFmtId="0" fontId="32" fillId="0" borderId="0" xfId="0" applyFont="1" applyAlignment="1">
      <alignment horizontal="center" vertical="center"/>
    </xf>
    <xf numFmtId="0" fontId="32" fillId="0" borderId="3" xfId="0" applyFont="1" applyBorder="1" applyAlignment="1">
      <alignment horizontal="center" vertical="center"/>
    </xf>
    <xf numFmtId="10" fontId="37" fillId="3" borderId="1" xfId="0" applyNumberFormat="1" applyFont="1" applyFill="1" applyBorder="1" applyAlignment="1">
      <alignment horizontal="center" vertical="center" wrapText="1"/>
    </xf>
    <xf numFmtId="0" fontId="37" fillId="3" borderId="1" xfId="0" applyFont="1" applyFill="1" applyBorder="1" applyAlignment="1">
      <alignment horizontal="center" vertical="center" wrapText="1"/>
    </xf>
    <xf numFmtId="0" fontId="34" fillId="3" borderId="1" xfId="0" applyFont="1" applyFill="1" applyBorder="1" applyAlignment="1">
      <alignment horizontal="center" vertical="center" wrapText="1"/>
    </xf>
    <xf numFmtId="10" fontId="34" fillId="3" borderId="1" xfId="0" applyNumberFormat="1" applyFont="1" applyFill="1" applyBorder="1" applyAlignment="1">
      <alignment horizontal="center" vertical="center" wrapText="1"/>
    </xf>
    <xf numFmtId="0" fontId="34" fillId="3" borderId="1" xfId="0" applyFont="1" applyFill="1" applyBorder="1" applyAlignment="1">
      <alignment horizontal="left" vertical="center" wrapText="1" indent="1"/>
    </xf>
    <xf numFmtId="0" fontId="34" fillId="0" borderId="1" xfId="5" applyFont="1" applyBorder="1" applyAlignment="1">
      <alignment horizontal="left" vertical="center" wrapText="1" indent="1"/>
    </xf>
    <xf numFmtId="0" fontId="76" fillId="0" borderId="0" xfId="5" applyFont="1" applyAlignment="1">
      <alignment horizontal="center" vertical="center"/>
    </xf>
    <xf numFmtId="49" fontId="21" fillId="0" borderId="0" xfId="5" applyNumberFormat="1" applyFont="1" applyAlignment="1">
      <alignment horizontal="left" vertical="center" wrapText="1" indent="1"/>
    </xf>
    <xf numFmtId="0" fontId="34" fillId="3" borderId="12" xfId="0" applyFont="1" applyFill="1" applyBorder="1" applyAlignment="1">
      <alignment horizontal="left" vertical="center" wrapText="1" indent="1"/>
    </xf>
    <xf numFmtId="0" fontId="34" fillId="3" borderId="7" xfId="0" applyFont="1" applyFill="1" applyBorder="1" applyAlignment="1">
      <alignment horizontal="left" vertical="center" wrapText="1" indent="1"/>
    </xf>
    <xf numFmtId="0" fontId="34" fillId="3" borderId="13" xfId="0" applyFont="1" applyFill="1" applyBorder="1" applyAlignment="1">
      <alignment horizontal="left" vertical="center" wrapText="1" indent="1"/>
    </xf>
    <xf numFmtId="49" fontId="21" fillId="0" borderId="0" xfId="0" applyNumberFormat="1" applyFont="1" applyAlignment="1">
      <alignment horizontal="left" vertical="center" wrapText="1"/>
    </xf>
    <xf numFmtId="0" fontId="71" fillId="0" borderId="0" xfId="0" applyFont="1" applyAlignment="1">
      <alignment horizontal="center" vertical="center" wrapText="1"/>
    </xf>
    <xf numFmtId="0" fontId="68" fillId="0" borderId="0" xfId="0" applyFont="1" applyAlignment="1">
      <alignment horizontal="center" vertical="center" wrapText="1"/>
    </xf>
    <xf numFmtId="0" fontId="69" fillId="0" borderId="0" xfId="0" applyFont="1" applyAlignment="1">
      <alignment horizontal="center" vertical="center" wrapText="1"/>
    </xf>
    <xf numFmtId="0" fontId="34" fillId="0" borderId="12" xfId="2" applyFont="1" applyBorder="1" applyAlignment="1">
      <alignment horizontal="center"/>
    </xf>
    <xf numFmtId="0" fontId="34" fillId="0" borderId="7" xfId="2" applyFont="1" applyBorder="1" applyAlignment="1">
      <alignment horizontal="center"/>
    </xf>
    <xf numFmtId="0" fontId="34" fillId="0" borderId="13" xfId="2" applyFont="1" applyBorder="1" applyAlignment="1">
      <alignment horizontal="center"/>
    </xf>
    <xf numFmtId="164" fontId="34" fillId="0" borderId="14" xfId="2" applyNumberFormat="1" applyFont="1" applyBorder="1" applyAlignment="1">
      <alignment horizontal="center" vertical="center" wrapText="1"/>
    </xf>
    <xf numFmtId="164" fontId="34" fillId="0" borderId="10" xfId="2" applyNumberFormat="1" applyFont="1" applyBorder="1" applyAlignment="1">
      <alignment horizontal="center" vertical="center" wrapText="1"/>
    </xf>
    <xf numFmtId="164" fontId="34" fillId="0" borderId="9" xfId="2" applyNumberFormat="1" applyFont="1" applyBorder="1" applyAlignment="1">
      <alignment horizontal="center" vertical="center" wrapText="1"/>
    </xf>
    <xf numFmtId="164" fontId="34" fillId="0" borderId="15" xfId="2" applyNumberFormat="1" applyFont="1" applyBorder="1" applyAlignment="1">
      <alignment horizontal="center" vertical="center" wrapText="1"/>
    </xf>
    <xf numFmtId="164" fontId="34" fillId="0" borderId="3" xfId="2" applyNumberFormat="1" applyFont="1" applyBorder="1" applyAlignment="1">
      <alignment horizontal="center" vertical="center" wrapText="1"/>
    </xf>
    <xf numFmtId="164" fontId="34" fillId="0" borderId="16" xfId="2" applyNumberFormat="1" applyFont="1" applyBorder="1" applyAlignment="1">
      <alignment horizontal="center" vertical="center" wrapText="1"/>
    </xf>
    <xf numFmtId="0" fontId="34" fillId="0" borderId="1" xfId="2" applyFont="1" applyBorder="1" applyAlignment="1">
      <alignment horizontal="left" vertical="center" indent="1"/>
    </xf>
    <xf numFmtId="0" fontId="76" fillId="0" borderId="0" xfId="5" applyFont="1" applyAlignment="1">
      <alignment horizontal="center"/>
    </xf>
    <xf numFmtId="0" fontId="21" fillId="0" borderId="0" xfId="5" applyFont="1" applyAlignment="1">
      <alignment horizontal="center"/>
    </xf>
    <xf numFmtId="0" fontId="76" fillId="0" borderId="0" xfId="0" applyFont="1" applyAlignment="1">
      <alignment horizontal="center"/>
    </xf>
    <xf numFmtId="0" fontId="28" fillId="0" borderId="0" xfId="0" applyFont="1" applyAlignment="1">
      <alignment horizontal="center"/>
    </xf>
    <xf numFmtId="0" fontId="95" fillId="6" borderId="12" xfId="5" applyFont="1" applyFill="1" applyBorder="1" applyAlignment="1">
      <alignment horizontal="center" vertical="center" wrapText="1"/>
    </xf>
    <xf numFmtId="0" fontId="95" fillId="6" borderId="7" xfId="5" applyFont="1" applyFill="1" applyBorder="1" applyAlignment="1">
      <alignment horizontal="center" vertical="center" wrapText="1"/>
    </xf>
    <xf numFmtId="0" fontId="95" fillId="6" borderId="13" xfId="5" applyFont="1" applyFill="1" applyBorder="1" applyAlignment="1">
      <alignment horizontal="center" vertical="center" wrapText="1"/>
    </xf>
    <xf numFmtId="0" fontId="41" fillId="9" borderId="12" xfId="5" applyFont="1" applyFill="1" applyBorder="1" applyAlignment="1">
      <alignment horizontal="center" vertical="center" wrapText="1"/>
    </xf>
    <xf numFmtId="0" fontId="41" fillId="9" borderId="7" xfId="5" applyFont="1" applyFill="1" applyBorder="1" applyAlignment="1">
      <alignment horizontal="center" vertical="center" wrapText="1"/>
    </xf>
    <xf numFmtId="0" fontId="41" fillId="9" borderId="13" xfId="5" applyFont="1" applyFill="1" applyBorder="1" applyAlignment="1">
      <alignment horizontal="center" vertical="center" wrapText="1"/>
    </xf>
    <xf numFmtId="166" fontId="21" fillId="0" borderId="12" xfId="5" applyNumberFormat="1" applyFont="1" applyBorder="1" applyAlignment="1">
      <alignment horizontal="center" vertical="center" wrapText="1"/>
    </xf>
    <xf numFmtId="166" fontId="21" fillId="0" borderId="7" xfId="5" applyNumberFormat="1" applyFont="1" applyBorder="1" applyAlignment="1">
      <alignment horizontal="center" vertical="center" wrapText="1"/>
    </xf>
    <xf numFmtId="166" fontId="21" fillId="0" borderId="13" xfId="5" applyNumberFormat="1" applyFont="1" applyBorder="1" applyAlignment="1">
      <alignment horizontal="center" vertical="center" wrapText="1"/>
    </xf>
    <xf numFmtId="0" fontId="21" fillId="0" borderId="10" xfId="5" applyFont="1" applyBorder="1" applyAlignment="1">
      <alignment horizontal="left" wrapText="1" indent="1"/>
    </xf>
    <xf numFmtId="0" fontId="21" fillId="0" borderId="0" xfId="5" applyFont="1" applyAlignment="1">
      <alignment horizontal="left" wrapText="1" indent="1"/>
    </xf>
    <xf numFmtId="0" fontId="41" fillId="9" borderId="14" xfId="5" applyFont="1" applyFill="1" applyBorder="1" applyAlignment="1">
      <alignment horizontal="center" vertical="center" wrapText="1"/>
    </xf>
    <xf numFmtId="0" fontId="41" fillId="9" borderId="10" xfId="5" applyFont="1" applyFill="1" applyBorder="1" applyAlignment="1">
      <alignment horizontal="center" vertical="center" wrapText="1"/>
    </xf>
    <xf numFmtId="0" fontId="41" fillId="9" borderId="9" xfId="5" applyFont="1" applyFill="1" applyBorder="1" applyAlignment="1">
      <alignment horizontal="center" vertical="center" wrapText="1"/>
    </xf>
    <xf numFmtId="0" fontId="15" fillId="6" borderId="1" xfId="0" applyFont="1" applyFill="1" applyBorder="1" applyAlignment="1">
      <alignment horizontal="center" vertical="center"/>
    </xf>
    <xf numFmtId="2" fontId="97" fillId="9" borderId="1" xfId="0" applyNumberFormat="1" applyFont="1" applyFill="1" applyBorder="1" applyAlignment="1">
      <alignment horizontal="center" vertical="center" textRotation="90" wrapText="1"/>
    </xf>
  </cellXfs>
  <cellStyles count="16">
    <cellStyle name="Currency 2" xfId="10" xr:uid="{3E7EDD9D-8FCA-4384-BAE9-F6B08193AD6C}"/>
    <cellStyle name="Hyperlink 2" xfId="9" xr:uid="{1AA866F0-672E-444C-8BAC-D3AA79097187}"/>
    <cellStyle name="Lien hypertexte" xfId="1" builtinId="8"/>
    <cellStyle name="Monétaire 4" xfId="15" xr:uid="{A7A80841-59F7-544C-8027-5C38FBB8D065}"/>
    <cellStyle name="Normal" xfId="0" builtinId="0"/>
    <cellStyle name="Normal 2" xfId="2" xr:uid="{00000000-0005-0000-0000-000002000000}"/>
    <cellStyle name="Normal 2 2" xfId="5" xr:uid="{00000000-0005-0000-0000-000003000000}"/>
    <cellStyle name="Normal 3" xfId="7" xr:uid="{5FFA56C7-4762-40CB-9ADC-0107720B2F99}"/>
    <cellStyle name="Normal 6" xfId="13" xr:uid="{1E29C4E3-B211-A84D-A136-07F4226ECEAD}"/>
    <cellStyle name="Normal 7" xfId="11" xr:uid="{08A0DB3E-5097-8C42-9D0C-4B468C2957D7}"/>
    <cellStyle name="Percent 2" xfId="4" xr:uid="{00000000-0005-0000-0000-000004000000}"/>
    <cellStyle name="Percent 2 2" xfId="6" xr:uid="{00000000-0005-0000-0000-000005000000}"/>
    <cellStyle name="Percent 3" xfId="8" xr:uid="{7EBEA408-999D-4B89-8349-CF774C0D9E01}"/>
    <cellStyle name="Pourcentage" xfId="3" builtinId="5"/>
    <cellStyle name="Pourcentage 4" xfId="14" xr:uid="{A2D4A56E-D795-C84E-978F-5AE5C337DC27}"/>
    <cellStyle name="Pourcentage 5" xfId="12" xr:uid="{0D9EB7E8-2230-F447-91B5-CB5A0BB6E6FE}"/>
  </cellStyles>
  <dxfs count="0"/>
  <tableStyles count="0" defaultTableStyle="TableStyleMedium9" defaultPivotStyle="PivotStyleLight16"/>
  <colors>
    <mruColors>
      <color rgb="FF026028"/>
      <color rgb="FFD9D9D9"/>
      <color rgb="FFBDE6EF"/>
      <color rgb="FFCCDED4"/>
      <color rgb="FFF75B1F"/>
      <color rgb="FFE35205"/>
      <color rgb="FF002060"/>
      <color rgb="FF415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40444300132645E-2"/>
          <c:y val="5.9726791576795502E-2"/>
          <c:w val="0.89000218722659652"/>
          <c:h val="0.72128098571011956"/>
        </c:manualLayout>
      </c:layout>
      <c:lineChart>
        <c:grouping val="standard"/>
        <c:varyColors val="0"/>
        <c:ser>
          <c:idx val="1"/>
          <c:order val="0"/>
          <c:tx>
            <c:strRef>
              <c:f>'CPI2024'!$C$2</c:f>
              <c:strCache>
                <c:ptCount val="1"/>
                <c:pt idx="0">
                  <c:v>1 year</c:v>
                </c:pt>
              </c:strCache>
            </c:strRef>
          </c:tx>
          <c:spPr>
            <a:ln w="28575" cap="rnd">
              <a:solidFill>
                <a:srgbClr val="F75B1F"/>
              </a:solidFill>
              <a:round/>
            </a:ln>
            <a:effectLst/>
          </c:spPr>
          <c:marker>
            <c:symbol val="none"/>
          </c:marker>
          <c:cat>
            <c:numRef>
              <c:f>'CPI2024'!$A$27:$A$351</c:f>
              <c:numCache>
                <c:formatCode>m/d/yy</c:formatCode>
                <c:ptCount val="325"/>
                <c:pt idx="0">
                  <c:v>35431</c:v>
                </c:pt>
                <c:pt idx="1">
                  <c:v>35462</c:v>
                </c:pt>
                <c:pt idx="2">
                  <c:v>35490</c:v>
                </c:pt>
                <c:pt idx="3">
                  <c:v>35521</c:v>
                </c:pt>
                <c:pt idx="4">
                  <c:v>35551</c:v>
                </c:pt>
                <c:pt idx="5">
                  <c:v>35582</c:v>
                </c:pt>
                <c:pt idx="6">
                  <c:v>35612</c:v>
                </c:pt>
                <c:pt idx="7">
                  <c:v>35643</c:v>
                </c:pt>
                <c:pt idx="8">
                  <c:v>35674</c:v>
                </c:pt>
                <c:pt idx="9">
                  <c:v>35704</c:v>
                </c:pt>
                <c:pt idx="10">
                  <c:v>35735</c:v>
                </c:pt>
                <c:pt idx="11">
                  <c:v>35765</c:v>
                </c:pt>
                <c:pt idx="12">
                  <c:v>35796</c:v>
                </c:pt>
                <c:pt idx="13">
                  <c:v>35827</c:v>
                </c:pt>
                <c:pt idx="14">
                  <c:v>35855</c:v>
                </c:pt>
                <c:pt idx="15">
                  <c:v>35886</c:v>
                </c:pt>
                <c:pt idx="16">
                  <c:v>35916</c:v>
                </c:pt>
                <c:pt idx="17">
                  <c:v>35947</c:v>
                </c:pt>
                <c:pt idx="18">
                  <c:v>35977</c:v>
                </c:pt>
                <c:pt idx="19">
                  <c:v>36008</c:v>
                </c:pt>
                <c:pt idx="20">
                  <c:v>36039</c:v>
                </c:pt>
                <c:pt idx="21">
                  <c:v>36069</c:v>
                </c:pt>
                <c:pt idx="22">
                  <c:v>36100</c:v>
                </c:pt>
                <c:pt idx="23">
                  <c:v>36130</c:v>
                </c:pt>
                <c:pt idx="24">
                  <c:v>36161</c:v>
                </c:pt>
                <c:pt idx="25">
                  <c:v>36192</c:v>
                </c:pt>
                <c:pt idx="26">
                  <c:v>36220</c:v>
                </c:pt>
                <c:pt idx="27">
                  <c:v>36251</c:v>
                </c:pt>
                <c:pt idx="28">
                  <c:v>36281</c:v>
                </c:pt>
                <c:pt idx="29">
                  <c:v>36312</c:v>
                </c:pt>
                <c:pt idx="30">
                  <c:v>36342</c:v>
                </c:pt>
                <c:pt idx="31">
                  <c:v>36373</c:v>
                </c:pt>
                <c:pt idx="32">
                  <c:v>36404</c:v>
                </c:pt>
                <c:pt idx="33">
                  <c:v>36434</c:v>
                </c:pt>
                <c:pt idx="34">
                  <c:v>36465</c:v>
                </c:pt>
                <c:pt idx="35">
                  <c:v>36495</c:v>
                </c:pt>
                <c:pt idx="36">
                  <c:v>36526</c:v>
                </c:pt>
                <c:pt idx="37">
                  <c:v>36557</c:v>
                </c:pt>
                <c:pt idx="38">
                  <c:v>36586</c:v>
                </c:pt>
                <c:pt idx="39">
                  <c:v>36617</c:v>
                </c:pt>
                <c:pt idx="40">
                  <c:v>36647</c:v>
                </c:pt>
                <c:pt idx="41">
                  <c:v>36678</c:v>
                </c:pt>
                <c:pt idx="42">
                  <c:v>36708</c:v>
                </c:pt>
                <c:pt idx="43">
                  <c:v>36739</c:v>
                </c:pt>
                <c:pt idx="44">
                  <c:v>36770</c:v>
                </c:pt>
                <c:pt idx="45">
                  <c:v>36800</c:v>
                </c:pt>
                <c:pt idx="46">
                  <c:v>36831</c:v>
                </c:pt>
                <c:pt idx="47">
                  <c:v>36861</c:v>
                </c:pt>
                <c:pt idx="48">
                  <c:v>36892</c:v>
                </c:pt>
                <c:pt idx="49">
                  <c:v>36923</c:v>
                </c:pt>
                <c:pt idx="50">
                  <c:v>36951</c:v>
                </c:pt>
                <c:pt idx="51">
                  <c:v>36982</c:v>
                </c:pt>
                <c:pt idx="52">
                  <c:v>37012</c:v>
                </c:pt>
                <c:pt idx="53">
                  <c:v>37043</c:v>
                </c:pt>
                <c:pt idx="54">
                  <c:v>37073</c:v>
                </c:pt>
                <c:pt idx="55">
                  <c:v>37104</c:v>
                </c:pt>
                <c:pt idx="56">
                  <c:v>37135</c:v>
                </c:pt>
                <c:pt idx="57">
                  <c:v>37165</c:v>
                </c:pt>
                <c:pt idx="58">
                  <c:v>37196</c:v>
                </c:pt>
                <c:pt idx="59">
                  <c:v>37226</c:v>
                </c:pt>
                <c:pt idx="60">
                  <c:v>37257</c:v>
                </c:pt>
                <c:pt idx="61">
                  <c:v>37288</c:v>
                </c:pt>
                <c:pt idx="62">
                  <c:v>37316</c:v>
                </c:pt>
                <c:pt idx="63">
                  <c:v>37347</c:v>
                </c:pt>
                <c:pt idx="64">
                  <c:v>37377</c:v>
                </c:pt>
                <c:pt idx="65">
                  <c:v>37408</c:v>
                </c:pt>
                <c:pt idx="66">
                  <c:v>37438</c:v>
                </c:pt>
                <c:pt idx="67">
                  <c:v>37469</c:v>
                </c:pt>
                <c:pt idx="68">
                  <c:v>37500</c:v>
                </c:pt>
                <c:pt idx="69">
                  <c:v>37530</c:v>
                </c:pt>
                <c:pt idx="70">
                  <c:v>37561</c:v>
                </c:pt>
                <c:pt idx="71">
                  <c:v>37591</c:v>
                </c:pt>
                <c:pt idx="72">
                  <c:v>37622</c:v>
                </c:pt>
                <c:pt idx="73">
                  <c:v>37653</c:v>
                </c:pt>
                <c:pt idx="74">
                  <c:v>37681</c:v>
                </c:pt>
                <c:pt idx="75">
                  <c:v>37712</c:v>
                </c:pt>
                <c:pt idx="76">
                  <c:v>37742</c:v>
                </c:pt>
                <c:pt idx="77">
                  <c:v>37773</c:v>
                </c:pt>
                <c:pt idx="78">
                  <c:v>37803</c:v>
                </c:pt>
                <c:pt idx="79">
                  <c:v>37834</c:v>
                </c:pt>
                <c:pt idx="80">
                  <c:v>37865</c:v>
                </c:pt>
                <c:pt idx="81">
                  <c:v>37895</c:v>
                </c:pt>
                <c:pt idx="82">
                  <c:v>37926</c:v>
                </c:pt>
                <c:pt idx="83">
                  <c:v>37956</c:v>
                </c:pt>
                <c:pt idx="84">
                  <c:v>37987</c:v>
                </c:pt>
                <c:pt idx="85">
                  <c:v>38018</c:v>
                </c:pt>
                <c:pt idx="86">
                  <c:v>38047</c:v>
                </c:pt>
                <c:pt idx="87">
                  <c:v>38078</c:v>
                </c:pt>
                <c:pt idx="88">
                  <c:v>38108</c:v>
                </c:pt>
                <c:pt idx="89">
                  <c:v>38139</c:v>
                </c:pt>
                <c:pt idx="90">
                  <c:v>38169</c:v>
                </c:pt>
                <c:pt idx="91">
                  <c:v>38200</c:v>
                </c:pt>
                <c:pt idx="92">
                  <c:v>38231</c:v>
                </c:pt>
                <c:pt idx="93">
                  <c:v>38261</c:v>
                </c:pt>
                <c:pt idx="94">
                  <c:v>38292</c:v>
                </c:pt>
                <c:pt idx="95">
                  <c:v>38322</c:v>
                </c:pt>
                <c:pt idx="96">
                  <c:v>38353</c:v>
                </c:pt>
                <c:pt idx="97">
                  <c:v>38384</c:v>
                </c:pt>
                <c:pt idx="98">
                  <c:v>38412</c:v>
                </c:pt>
                <c:pt idx="99">
                  <c:v>38443</c:v>
                </c:pt>
                <c:pt idx="100">
                  <c:v>38473</c:v>
                </c:pt>
                <c:pt idx="101">
                  <c:v>38504</c:v>
                </c:pt>
                <c:pt idx="102">
                  <c:v>38534</c:v>
                </c:pt>
                <c:pt idx="103">
                  <c:v>38565</c:v>
                </c:pt>
                <c:pt idx="104">
                  <c:v>38596</c:v>
                </c:pt>
                <c:pt idx="105">
                  <c:v>38626</c:v>
                </c:pt>
                <c:pt idx="106">
                  <c:v>38657</c:v>
                </c:pt>
                <c:pt idx="107">
                  <c:v>38687</c:v>
                </c:pt>
                <c:pt idx="108">
                  <c:v>38718</c:v>
                </c:pt>
                <c:pt idx="109">
                  <c:v>38749</c:v>
                </c:pt>
                <c:pt idx="110">
                  <c:v>38777</c:v>
                </c:pt>
                <c:pt idx="111">
                  <c:v>38808</c:v>
                </c:pt>
                <c:pt idx="112">
                  <c:v>38838</c:v>
                </c:pt>
                <c:pt idx="113">
                  <c:v>38869</c:v>
                </c:pt>
                <c:pt idx="114">
                  <c:v>38899</c:v>
                </c:pt>
                <c:pt idx="115">
                  <c:v>38930</c:v>
                </c:pt>
                <c:pt idx="116">
                  <c:v>38961</c:v>
                </c:pt>
                <c:pt idx="117">
                  <c:v>38991</c:v>
                </c:pt>
                <c:pt idx="118">
                  <c:v>39022</c:v>
                </c:pt>
                <c:pt idx="119">
                  <c:v>39052</c:v>
                </c:pt>
                <c:pt idx="120">
                  <c:v>39083</c:v>
                </c:pt>
                <c:pt idx="121">
                  <c:v>39114</c:v>
                </c:pt>
                <c:pt idx="122">
                  <c:v>39142</c:v>
                </c:pt>
                <c:pt idx="123">
                  <c:v>39173</c:v>
                </c:pt>
                <c:pt idx="124">
                  <c:v>39203</c:v>
                </c:pt>
                <c:pt idx="125">
                  <c:v>39234</c:v>
                </c:pt>
                <c:pt idx="126">
                  <c:v>39264</c:v>
                </c:pt>
                <c:pt idx="127">
                  <c:v>39295</c:v>
                </c:pt>
                <c:pt idx="128">
                  <c:v>39326</c:v>
                </c:pt>
                <c:pt idx="129">
                  <c:v>39356</c:v>
                </c:pt>
                <c:pt idx="130">
                  <c:v>39387</c:v>
                </c:pt>
                <c:pt idx="131">
                  <c:v>39417</c:v>
                </c:pt>
                <c:pt idx="132">
                  <c:v>39448</c:v>
                </c:pt>
                <c:pt idx="133">
                  <c:v>39479</c:v>
                </c:pt>
                <c:pt idx="134">
                  <c:v>39508</c:v>
                </c:pt>
                <c:pt idx="135">
                  <c:v>39539</c:v>
                </c:pt>
                <c:pt idx="136">
                  <c:v>39569</c:v>
                </c:pt>
                <c:pt idx="137">
                  <c:v>39600</c:v>
                </c:pt>
                <c:pt idx="138">
                  <c:v>39630</c:v>
                </c:pt>
                <c:pt idx="139">
                  <c:v>39661</c:v>
                </c:pt>
                <c:pt idx="140">
                  <c:v>39692</c:v>
                </c:pt>
                <c:pt idx="141">
                  <c:v>39722</c:v>
                </c:pt>
                <c:pt idx="142">
                  <c:v>39753</c:v>
                </c:pt>
                <c:pt idx="143">
                  <c:v>39783</c:v>
                </c:pt>
                <c:pt idx="144">
                  <c:v>39814</c:v>
                </c:pt>
                <c:pt idx="145">
                  <c:v>39845</c:v>
                </c:pt>
                <c:pt idx="146">
                  <c:v>39873</c:v>
                </c:pt>
                <c:pt idx="147">
                  <c:v>39904</c:v>
                </c:pt>
                <c:pt idx="148">
                  <c:v>39934</c:v>
                </c:pt>
                <c:pt idx="149">
                  <c:v>39965</c:v>
                </c:pt>
                <c:pt idx="150">
                  <c:v>39995</c:v>
                </c:pt>
                <c:pt idx="151">
                  <c:v>40026</c:v>
                </c:pt>
                <c:pt idx="152">
                  <c:v>40057</c:v>
                </c:pt>
                <c:pt idx="153">
                  <c:v>40087</c:v>
                </c:pt>
                <c:pt idx="154">
                  <c:v>40118</c:v>
                </c:pt>
                <c:pt idx="155">
                  <c:v>40148</c:v>
                </c:pt>
                <c:pt idx="156">
                  <c:v>40179</c:v>
                </c:pt>
                <c:pt idx="157">
                  <c:v>40210</c:v>
                </c:pt>
                <c:pt idx="158">
                  <c:v>40238</c:v>
                </c:pt>
                <c:pt idx="159">
                  <c:v>40269</c:v>
                </c:pt>
                <c:pt idx="160">
                  <c:v>40299</c:v>
                </c:pt>
                <c:pt idx="161">
                  <c:v>40330</c:v>
                </c:pt>
                <c:pt idx="162">
                  <c:v>40360</c:v>
                </c:pt>
                <c:pt idx="163">
                  <c:v>40391</c:v>
                </c:pt>
                <c:pt idx="164">
                  <c:v>40422</c:v>
                </c:pt>
                <c:pt idx="165">
                  <c:v>40452</c:v>
                </c:pt>
                <c:pt idx="166">
                  <c:v>40483</c:v>
                </c:pt>
                <c:pt idx="167">
                  <c:v>40513</c:v>
                </c:pt>
                <c:pt idx="168">
                  <c:v>40544</c:v>
                </c:pt>
                <c:pt idx="169">
                  <c:v>40575</c:v>
                </c:pt>
                <c:pt idx="170">
                  <c:v>40603</c:v>
                </c:pt>
                <c:pt idx="171">
                  <c:v>40634</c:v>
                </c:pt>
                <c:pt idx="172">
                  <c:v>40664</c:v>
                </c:pt>
                <c:pt idx="173">
                  <c:v>40695</c:v>
                </c:pt>
                <c:pt idx="174">
                  <c:v>40725</c:v>
                </c:pt>
                <c:pt idx="175">
                  <c:v>40756</c:v>
                </c:pt>
                <c:pt idx="176">
                  <c:v>40787</c:v>
                </c:pt>
                <c:pt idx="177">
                  <c:v>40817</c:v>
                </c:pt>
                <c:pt idx="178">
                  <c:v>40848</c:v>
                </c:pt>
                <c:pt idx="179">
                  <c:v>40878</c:v>
                </c:pt>
                <c:pt idx="180">
                  <c:v>40909</c:v>
                </c:pt>
                <c:pt idx="181">
                  <c:v>40940</c:v>
                </c:pt>
                <c:pt idx="182">
                  <c:v>40969</c:v>
                </c:pt>
                <c:pt idx="183">
                  <c:v>41000</c:v>
                </c:pt>
                <c:pt idx="184">
                  <c:v>41030</c:v>
                </c:pt>
                <c:pt idx="185">
                  <c:v>41061</c:v>
                </c:pt>
                <c:pt idx="186">
                  <c:v>41091</c:v>
                </c:pt>
                <c:pt idx="187">
                  <c:v>41122</c:v>
                </c:pt>
                <c:pt idx="188">
                  <c:v>41153</c:v>
                </c:pt>
                <c:pt idx="189">
                  <c:v>41183</c:v>
                </c:pt>
                <c:pt idx="190">
                  <c:v>41214</c:v>
                </c:pt>
                <c:pt idx="191">
                  <c:v>41244</c:v>
                </c:pt>
                <c:pt idx="192">
                  <c:v>41275</c:v>
                </c:pt>
                <c:pt idx="193">
                  <c:v>41306</c:v>
                </c:pt>
                <c:pt idx="194">
                  <c:v>41334</c:v>
                </c:pt>
                <c:pt idx="195">
                  <c:v>41365</c:v>
                </c:pt>
                <c:pt idx="196">
                  <c:v>41395</c:v>
                </c:pt>
                <c:pt idx="197">
                  <c:v>41426</c:v>
                </c:pt>
                <c:pt idx="198">
                  <c:v>41456</c:v>
                </c:pt>
                <c:pt idx="199">
                  <c:v>41487</c:v>
                </c:pt>
                <c:pt idx="200">
                  <c:v>41518</c:v>
                </c:pt>
                <c:pt idx="201">
                  <c:v>41548</c:v>
                </c:pt>
                <c:pt idx="202">
                  <c:v>41579</c:v>
                </c:pt>
                <c:pt idx="203">
                  <c:v>41609</c:v>
                </c:pt>
                <c:pt idx="204">
                  <c:v>41640</c:v>
                </c:pt>
                <c:pt idx="205">
                  <c:v>41671</c:v>
                </c:pt>
                <c:pt idx="206">
                  <c:v>41699</c:v>
                </c:pt>
                <c:pt idx="207">
                  <c:v>41730</c:v>
                </c:pt>
                <c:pt idx="208">
                  <c:v>41760</c:v>
                </c:pt>
                <c:pt idx="209">
                  <c:v>41791</c:v>
                </c:pt>
                <c:pt idx="210">
                  <c:v>41821</c:v>
                </c:pt>
                <c:pt idx="211">
                  <c:v>41852</c:v>
                </c:pt>
                <c:pt idx="212">
                  <c:v>41883</c:v>
                </c:pt>
                <c:pt idx="213">
                  <c:v>41913</c:v>
                </c:pt>
                <c:pt idx="214">
                  <c:v>41944</c:v>
                </c:pt>
                <c:pt idx="215">
                  <c:v>41974</c:v>
                </c:pt>
                <c:pt idx="216">
                  <c:v>42005</c:v>
                </c:pt>
                <c:pt idx="217">
                  <c:v>42036</c:v>
                </c:pt>
                <c:pt idx="218">
                  <c:v>42064</c:v>
                </c:pt>
                <c:pt idx="219">
                  <c:v>42095</c:v>
                </c:pt>
                <c:pt idx="220">
                  <c:v>42125</c:v>
                </c:pt>
                <c:pt idx="221">
                  <c:v>42156</c:v>
                </c:pt>
                <c:pt idx="222">
                  <c:v>42186</c:v>
                </c:pt>
                <c:pt idx="223">
                  <c:v>42217</c:v>
                </c:pt>
                <c:pt idx="224">
                  <c:v>42248</c:v>
                </c:pt>
                <c:pt idx="225">
                  <c:v>42278</c:v>
                </c:pt>
                <c:pt idx="226">
                  <c:v>42309</c:v>
                </c:pt>
                <c:pt idx="227">
                  <c:v>42339</c:v>
                </c:pt>
                <c:pt idx="228">
                  <c:v>42370</c:v>
                </c:pt>
                <c:pt idx="229">
                  <c:v>42401</c:v>
                </c:pt>
                <c:pt idx="230">
                  <c:v>42430</c:v>
                </c:pt>
                <c:pt idx="231">
                  <c:v>42461</c:v>
                </c:pt>
                <c:pt idx="232">
                  <c:v>42491</c:v>
                </c:pt>
                <c:pt idx="233">
                  <c:v>42522</c:v>
                </c:pt>
                <c:pt idx="234">
                  <c:v>42552</c:v>
                </c:pt>
                <c:pt idx="235">
                  <c:v>42583</c:v>
                </c:pt>
                <c:pt idx="236">
                  <c:v>42614</c:v>
                </c:pt>
                <c:pt idx="237">
                  <c:v>42644</c:v>
                </c:pt>
                <c:pt idx="238">
                  <c:v>42675</c:v>
                </c:pt>
                <c:pt idx="239">
                  <c:v>42705</c:v>
                </c:pt>
                <c:pt idx="240">
                  <c:v>42736</c:v>
                </c:pt>
                <c:pt idx="241">
                  <c:v>42767</c:v>
                </c:pt>
                <c:pt idx="242">
                  <c:v>42795</c:v>
                </c:pt>
                <c:pt idx="243">
                  <c:v>42826</c:v>
                </c:pt>
                <c:pt idx="244">
                  <c:v>42856</c:v>
                </c:pt>
                <c:pt idx="245">
                  <c:v>42887</c:v>
                </c:pt>
                <c:pt idx="246">
                  <c:v>42917</c:v>
                </c:pt>
                <c:pt idx="247">
                  <c:v>42948</c:v>
                </c:pt>
                <c:pt idx="248">
                  <c:v>42979</c:v>
                </c:pt>
                <c:pt idx="249">
                  <c:v>43009</c:v>
                </c:pt>
                <c:pt idx="250">
                  <c:v>43040</c:v>
                </c:pt>
                <c:pt idx="251">
                  <c:v>43070</c:v>
                </c:pt>
                <c:pt idx="252">
                  <c:v>43101</c:v>
                </c:pt>
                <c:pt idx="253">
                  <c:v>43132</c:v>
                </c:pt>
                <c:pt idx="254">
                  <c:v>43160</c:v>
                </c:pt>
                <c:pt idx="255">
                  <c:v>43191</c:v>
                </c:pt>
                <c:pt idx="256">
                  <c:v>43221</c:v>
                </c:pt>
                <c:pt idx="257">
                  <c:v>43252</c:v>
                </c:pt>
                <c:pt idx="258">
                  <c:v>43282</c:v>
                </c:pt>
                <c:pt idx="259">
                  <c:v>43313</c:v>
                </c:pt>
                <c:pt idx="260">
                  <c:v>43344</c:v>
                </c:pt>
                <c:pt idx="261">
                  <c:v>43374</c:v>
                </c:pt>
                <c:pt idx="262">
                  <c:v>43405</c:v>
                </c:pt>
                <c:pt idx="263">
                  <c:v>43435</c:v>
                </c:pt>
                <c:pt idx="264">
                  <c:v>43466</c:v>
                </c:pt>
                <c:pt idx="265">
                  <c:v>43497</c:v>
                </c:pt>
                <c:pt idx="266">
                  <c:v>43525</c:v>
                </c:pt>
                <c:pt idx="267">
                  <c:v>43556</c:v>
                </c:pt>
                <c:pt idx="268">
                  <c:v>43586</c:v>
                </c:pt>
                <c:pt idx="269">
                  <c:v>43617</c:v>
                </c:pt>
                <c:pt idx="270">
                  <c:v>43647</c:v>
                </c:pt>
                <c:pt idx="271">
                  <c:v>43678</c:v>
                </c:pt>
                <c:pt idx="272">
                  <c:v>43709</c:v>
                </c:pt>
                <c:pt idx="273">
                  <c:v>43739</c:v>
                </c:pt>
                <c:pt idx="274">
                  <c:v>43770</c:v>
                </c:pt>
                <c:pt idx="275">
                  <c:v>43800</c:v>
                </c:pt>
                <c:pt idx="276">
                  <c:v>43831</c:v>
                </c:pt>
                <c:pt idx="277">
                  <c:v>43862</c:v>
                </c:pt>
                <c:pt idx="278">
                  <c:v>43891</c:v>
                </c:pt>
                <c:pt idx="279">
                  <c:v>43922</c:v>
                </c:pt>
                <c:pt idx="280">
                  <c:v>43952</c:v>
                </c:pt>
                <c:pt idx="281">
                  <c:v>43983</c:v>
                </c:pt>
                <c:pt idx="282">
                  <c:v>44013</c:v>
                </c:pt>
                <c:pt idx="283">
                  <c:v>44044</c:v>
                </c:pt>
                <c:pt idx="284">
                  <c:v>44075</c:v>
                </c:pt>
                <c:pt idx="285">
                  <c:v>44105</c:v>
                </c:pt>
                <c:pt idx="286">
                  <c:v>44136</c:v>
                </c:pt>
                <c:pt idx="287">
                  <c:v>44166</c:v>
                </c:pt>
                <c:pt idx="288">
                  <c:v>44197</c:v>
                </c:pt>
                <c:pt idx="289">
                  <c:v>44228</c:v>
                </c:pt>
                <c:pt idx="290">
                  <c:v>44256</c:v>
                </c:pt>
                <c:pt idx="291">
                  <c:v>44287</c:v>
                </c:pt>
                <c:pt idx="292">
                  <c:v>44317</c:v>
                </c:pt>
                <c:pt idx="293">
                  <c:v>44348</c:v>
                </c:pt>
                <c:pt idx="294">
                  <c:v>44378</c:v>
                </c:pt>
                <c:pt idx="295">
                  <c:v>44409</c:v>
                </c:pt>
                <c:pt idx="296">
                  <c:v>44440</c:v>
                </c:pt>
                <c:pt idx="297">
                  <c:v>44470</c:v>
                </c:pt>
                <c:pt idx="298">
                  <c:v>44501</c:v>
                </c:pt>
                <c:pt idx="299">
                  <c:v>44531</c:v>
                </c:pt>
                <c:pt idx="300">
                  <c:v>44562</c:v>
                </c:pt>
                <c:pt idx="301">
                  <c:v>44593</c:v>
                </c:pt>
                <c:pt idx="302">
                  <c:v>44621</c:v>
                </c:pt>
                <c:pt idx="303">
                  <c:v>44652</c:v>
                </c:pt>
                <c:pt idx="304">
                  <c:v>44682</c:v>
                </c:pt>
                <c:pt idx="305">
                  <c:v>44713</c:v>
                </c:pt>
                <c:pt idx="306">
                  <c:v>44743</c:v>
                </c:pt>
                <c:pt idx="307">
                  <c:v>44774</c:v>
                </c:pt>
                <c:pt idx="308">
                  <c:v>44805</c:v>
                </c:pt>
                <c:pt idx="309">
                  <c:v>44835</c:v>
                </c:pt>
                <c:pt idx="310">
                  <c:v>44866</c:v>
                </c:pt>
                <c:pt idx="311">
                  <c:v>44896</c:v>
                </c:pt>
                <c:pt idx="312">
                  <c:v>44927</c:v>
                </c:pt>
                <c:pt idx="313">
                  <c:v>44958</c:v>
                </c:pt>
                <c:pt idx="314">
                  <c:v>44986</c:v>
                </c:pt>
                <c:pt idx="315">
                  <c:v>45017</c:v>
                </c:pt>
                <c:pt idx="316">
                  <c:v>45047</c:v>
                </c:pt>
                <c:pt idx="317">
                  <c:v>45078</c:v>
                </c:pt>
                <c:pt idx="318">
                  <c:v>45108</c:v>
                </c:pt>
                <c:pt idx="319">
                  <c:v>45139</c:v>
                </c:pt>
                <c:pt idx="320">
                  <c:v>45170</c:v>
                </c:pt>
                <c:pt idx="321">
                  <c:v>45200</c:v>
                </c:pt>
                <c:pt idx="322">
                  <c:v>45231</c:v>
                </c:pt>
                <c:pt idx="323">
                  <c:v>45261</c:v>
                </c:pt>
                <c:pt idx="324">
                  <c:v>45292</c:v>
                </c:pt>
              </c:numCache>
            </c:numRef>
          </c:cat>
          <c:val>
            <c:numRef>
              <c:f>'CPI2024'!$C$27:$C$351</c:f>
              <c:numCache>
                <c:formatCode>0.0%</c:formatCode>
                <c:ptCount val="325"/>
                <c:pt idx="0">
                  <c:v>2.1590909090909216E-2</c:v>
                </c:pt>
                <c:pt idx="1">
                  <c:v>2.2701475595913845E-2</c:v>
                </c:pt>
                <c:pt idx="2">
                  <c:v>1.9209039548022666E-2</c:v>
                </c:pt>
                <c:pt idx="3">
                  <c:v>1.6910935738444266E-2</c:v>
                </c:pt>
                <c:pt idx="4">
                  <c:v>1.4606741573033766E-2</c:v>
                </c:pt>
                <c:pt idx="5">
                  <c:v>1.6853932584269593E-2</c:v>
                </c:pt>
                <c:pt idx="6">
                  <c:v>1.6853932584269593E-2</c:v>
                </c:pt>
                <c:pt idx="7">
                  <c:v>1.7977528089887507E-2</c:v>
                </c:pt>
                <c:pt idx="8">
                  <c:v>1.6835016835016869E-2</c:v>
                </c:pt>
                <c:pt idx="9">
                  <c:v>1.4557670772676445E-2</c:v>
                </c:pt>
                <c:pt idx="10">
                  <c:v>8.9186176142697082E-3</c:v>
                </c:pt>
                <c:pt idx="11">
                  <c:v>7.8037904124861335E-3</c:v>
                </c:pt>
                <c:pt idx="12">
                  <c:v>1.1123470522803158E-2</c:v>
                </c:pt>
                <c:pt idx="13">
                  <c:v>9.9889012208658201E-3</c:v>
                </c:pt>
                <c:pt idx="14">
                  <c:v>9.9778270509975897E-3</c:v>
                </c:pt>
                <c:pt idx="15">
                  <c:v>8.8691796008868451E-3</c:v>
                </c:pt>
                <c:pt idx="16">
                  <c:v>1.1074197120708673E-2</c:v>
                </c:pt>
                <c:pt idx="17">
                  <c:v>9.944751381215422E-3</c:v>
                </c:pt>
                <c:pt idx="18">
                  <c:v>9.944751381215422E-3</c:v>
                </c:pt>
                <c:pt idx="19">
                  <c:v>8.8300220750552327E-3</c:v>
                </c:pt>
                <c:pt idx="20">
                  <c:v>6.6225165562914245E-3</c:v>
                </c:pt>
                <c:pt idx="21">
                  <c:v>1.1037527593819041E-2</c:v>
                </c:pt>
                <c:pt idx="22">
                  <c:v>1.2154696132596676E-2</c:v>
                </c:pt>
                <c:pt idx="23">
                  <c:v>9.9557522123892017E-3</c:v>
                </c:pt>
                <c:pt idx="24">
                  <c:v>6.6006600660064585E-3</c:v>
                </c:pt>
                <c:pt idx="25">
                  <c:v>6.59340659340657E-3</c:v>
                </c:pt>
                <c:pt idx="26">
                  <c:v>9.8792535675082949E-3</c:v>
                </c:pt>
                <c:pt idx="27">
                  <c:v>1.6483516483516425E-2</c:v>
                </c:pt>
                <c:pt idx="28">
                  <c:v>1.533406352683464E-2</c:v>
                </c:pt>
                <c:pt idx="29">
                  <c:v>1.6411378555798661E-2</c:v>
                </c:pt>
                <c:pt idx="30">
                  <c:v>1.8599562363238453E-2</c:v>
                </c:pt>
                <c:pt idx="31">
                  <c:v>2.0787746170678245E-2</c:v>
                </c:pt>
                <c:pt idx="32">
                  <c:v>2.631578947368407E-2</c:v>
                </c:pt>
                <c:pt idx="33">
                  <c:v>2.2925764192139875E-2</c:v>
                </c:pt>
                <c:pt idx="34">
                  <c:v>2.1834061135371119E-2</c:v>
                </c:pt>
                <c:pt idx="35">
                  <c:v>2.6286966046002336E-2</c:v>
                </c:pt>
                <c:pt idx="36">
                  <c:v>2.1857923497267784E-2</c:v>
                </c:pt>
                <c:pt idx="37">
                  <c:v>2.729257641921401E-2</c:v>
                </c:pt>
                <c:pt idx="38">
                  <c:v>3.0434782608695699E-2</c:v>
                </c:pt>
                <c:pt idx="39">
                  <c:v>2.1621621621621623E-2</c:v>
                </c:pt>
                <c:pt idx="40">
                  <c:v>2.373247033441217E-2</c:v>
                </c:pt>
                <c:pt idx="41">
                  <c:v>2.7987082884822323E-2</c:v>
                </c:pt>
                <c:pt idx="42">
                  <c:v>2.9001074113855996E-2</c:v>
                </c:pt>
                <c:pt idx="43">
                  <c:v>2.5723472668810254E-2</c:v>
                </c:pt>
                <c:pt idx="44">
                  <c:v>2.6709401709401615E-2</c:v>
                </c:pt>
                <c:pt idx="45">
                  <c:v>2.7748132337246378E-2</c:v>
                </c:pt>
                <c:pt idx="46">
                  <c:v>3.2051282051282159E-2</c:v>
                </c:pt>
                <c:pt idx="47">
                  <c:v>3.2017075773745907E-2</c:v>
                </c:pt>
                <c:pt idx="48">
                  <c:v>2.9946524064171198E-2</c:v>
                </c:pt>
                <c:pt idx="49">
                  <c:v>2.8692879914984148E-2</c:v>
                </c:pt>
                <c:pt idx="50">
                  <c:v>2.4261603375527407E-2</c:v>
                </c:pt>
                <c:pt idx="51">
                  <c:v>3.4920634920634797E-2</c:v>
                </c:pt>
                <c:pt idx="52">
                  <c:v>3.8988408851422518E-2</c:v>
                </c:pt>
                <c:pt idx="53">
                  <c:v>3.3507853403141441E-2</c:v>
                </c:pt>
                <c:pt idx="54">
                  <c:v>2.7139874739039671E-2</c:v>
                </c:pt>
                <c:pt idx="55">
                  <c:v>2.8213166144200663E-2</c:v>
                </c:pt>
                <c:pt idx="56">
                  <c:v>2.6014568158168494E-2</c:v>
                </c:pt>
                <c:pt idx="57">
                  <c:v>1.8691588785046731E-2</c:v>
                </c:pt>
                <c:pt idx="58">
                  <c:v>6.2111801242237252E-3</c:v>
                </c:pt>
                <c:pt idx="59">
                  <c:v>7.2388831437435464E-3</c:v>
                </c:pt>
                <c:pt idx="60">
                  <c:v>1.349948078920038E-2</c:v>
                </c:pt>
                <c:pt idx="61">
                  <c:v>1.4462809917355379E-2</c:v>
                </c:pt>
                <c:pt idx="62">
                  <c:v>1.8537590113285374E-2</c:v>
                </c:pt>
                <c:pt idx="63">
                  <c:v>1.7382413087934534E-2</c:v>
                </c:pt>
                <c:pt idx="64">
                  <c:v>1.1156186612576224E-2</c:v>
                </c:pt>
                <c:pt idx="65">
                  <c:v>1.2158054711246313E-2</c:v>
                </c:pt>
                <c:pt idx="66">
                  <c:v>2.1341463414634054E-2</c:v>
                </c:pt>
                <c:pt idx="67">
                  <c:v>2.5406504065040636E-2</c:v>
                </c:pt>
                <c:pt idx="68">
                  <c:v>2.3326572008113722E-2</c:v>
                </c:pt>
                <c:pt idx="69">
                  <c:v>3.1600407747196746E-2</c:v>
                </c:pt>
                <c:pt idx="70">
                  <c:v>4.4238683127572065E-2</c:v>
                </c:pt>
                <c:pt idx="71">
                  <c:v>3.7987679671457775E-2</c:v>
                </c:pt>
                <c:pt idx="72">
                  <c:v>4.508196721311486E-2</c:v>
                </c:pt>
                <c:pt idx="73">
                  <c:v>4.6843177189409335E-2</c:v>
                </c:pt>
                <c:pt idx="74">
                  <c:v>4.2467138523761161E-2</c:v>
                </c:pt>
                <c:pt idx="75">
                  <c:v>2.9145728643216184E-2</c:v>
                </c:pt>
                <c:pt idx="76">
                  <c:v>2.8084252758274753E-2</c:v>
                </c:pt>
                <c:pt idx="77">
                  <c:v>2.6026026026025884E-2</c:v>
                </c:pt>
                <c:pt idx="78">
                  <c:v>2.0895522388059584E-2</c:v>
                </c:pt>
                <c:pt idx="79">
                  <c:v>1.9821605550049526E-2</c:v>
                </c:pt>
                <c:pt idx="80">
                  <c:v>2.1803766105054301E-2</c:v>
                </c:pt>
                <c:pt idx="81">
                  <c:v>1.5810276679841806E-2</c:v>
                </c:pt>
                <c:pt idx="82">
                  <c:v>1.5763546798029493E-2</c:v>
                </c:pt>
                <c:pt idx="83">
                  <c:v>2.0771513353115889E-2</c:v>
                </c:pt>
                <c:pt idx="84">
                  <c:v>1.2745098039215641E-2</c:v>
                </c:pt>
                <c:pt idx="85">
                  <c:v>6.809338521400754E-3</c:v>
                </c:pt>
                <c:pt idx="86">
                  <c:v>7.7594568380214834E-3</c:v>
                </c:pt>
                <c:pt idx="87">
                  <c:v>1.6601562499999778E-2</c:v>
                </c:pt>
                <c:pt idx="88">
                  <c:v>2.4390243902439046E-2</c:v>
                </c:pt>
                <c:pt idx="89">
                  <c:v>2.5365853658536608E-2</c:v>
                </c:pt>
                <c:pt idx="90">
                  <c:v>2.3391812865497075E-2</c:v>
                </c:pt>
                <c:pt idx="91">
                  <c:v>1.8464528668610258E-2</c:v>
                </c:pt>
                <c:pt idx="92">
                  <c:v>1.8428709990300662E-2</c:v>
                </c:pt>
                <c:pt idx="93">
                  <c:v>2.3346303501945664E-2</c:v>
                </c:pt>
                <c:pt idx="94">
                  <c:v>2.4248302618816719E-2</c:v>
                </c:pt>
                <c:pt idx="95">
                  <c:v>2.1317829457364379E-2</c:v>
                </c:pt>
                <c:pt idx="96">
                  <c:v>1.9361084220716362E-2</c:v>
                </c:pt>
                <c:pt idx="97">
                  <c:v>2.1256038647343045E-2</c:v>
                </c:pt>
                <c:pt idx="98">
                  <c:v>2.3099133782483072E-2</c:v>
                </c:pt>
                <c:pt idx="99">
                  <c:v>2.4015369836695388E-2</c:v>
                </c:pt>
                <c:pt idx="100">
                  <c:v>1.6190476190476311E-2</c:v>
                </c:pt>
                <c:pt idx="101">
                  <c:v>1.7126546146527311E-2</c:v>
                </c:pt>
                <c:pt idx="102">
                  <c:v>2.0000000000000018E-2</c:v>
                </c:pt>
                <c:pt idx="103">
                  <c:v>2.57633587786259E-2</c:v>
                </c:pt>
                <c:pt idx="104">
                  <c:v>3.2380952380952399E-2</c:v>
                </c:pt>
                <c:pt idx="105">
                  <c:v>2.5665399239543696E-2</c:v>
                </c:pt>
                <c:pt idx="106">
                  <c:v>1.9886363636363757E-2</c:v>
                </c:pt>
                <c:pt idx="107">
                  <c:v>2.0872865275142205E-2</c:v>
                </c:pt>
                <c:pt idx="108">
                  <c:v>2.7540360873694159E-2</c:v>
                </c:pt>
                <c:pt idx="109">
                  <c:v>2.1759697256386046E-2</c:v>
                </c:pt>
                <c:pt idx="110">
                  <c:v>2.1636876763875712E-2</c:v>
                </c:pt>
                <c:pt idx="111">
                  <c:v>2.4390243902439046E-2</c:v>
                </c:pt>
                <c:pt idx="112">
                  <c:v>2.8116213683224034E-2</c:v>
                </c:pt>
                <c:pt idx="113">
                  <c:v>2.4321796071094415E-2</c:v>
                </c:pt>
                <c:pt idx="114">
                  <c:v>2.3342670401493848E-2</c:v>
                </c:pt>
                <c:pt idx="115">
                  <c:v>2.1395348837209172E-2</c:v>
                </c:pt>
                <c:pt idx="116">
                  <c:v>7.3800738007379074E-3</c:v>
                </c:pt>
                <c:pt idx="117">
                  <c:v>1.0194624652456019E-2</c:v>
                </c:pt>
                <c:pt idx="118">
                  <c:v>1.3927576601671321E-2</c:v>
                </c:pt>
                <c:pt idx="119">
                  <c:v>1.6728624535315983E-2</c:v>
                </c:pt>
                <c:pt idx="120">
                  <c:v>1.109057301293892E-2</c:v>
                </c:pt>
                <c:pt idx="121">
                  <c:v>2.0370370370370372E-2</c:v>
                </c:pt>
                <c:pt idx="122">
                  <c:v>2.3020257826887658E-2</c:v>
                </c:pt>
                <c:pt idx="123">
                  <c:v>2.19780219780219E-2</c:v>
                </c:pt>
                <c:pt idx="124">
                  <c:v>2.1877848678213185E-2</c:v>
                </c:pt>
                <c:pt idx="125">
                  <c:v>2.1917808219178214E-2</c:v>
                </c:pt>
                <c:pt idx="126">
                  <c:v>2.1897810218978186E-2</c:v>
                </c:pt>
                <c:pt idx="127">
                  <c:v>1.7304189435336959E-2</c:v>
                </c:pt>
                <c:pt idx="128">
                  <c:v>2.4725274725274859E-2</c:v>
                </c:pt>
                <c:pt idx="129">
                  <c:v>2.3853211009174258E-2</c:v>
                </c:pt>
                <c:pt idx="130">
                  <c:v>2.4725274725274859E-2</c:v>
                </c:pt>
                <c:pt idx="131">
                  <c:v>2.3765996343692919E-2</c:v>
                </c:pt>
                <c:pt idx="132">
                  <c:v>2.1937842778793293E-2</c:v>
                </c:pt>
                <c:pt idx="133">
                  <c:v>1.8148820326678861E-2</c:v>
                </c:pt>
                <c:pt idx="134">
                  <c:v>1.3501350135013412E-2</c:v>
                </c:pt>
                <c:pt idx="135">
                  <c:v>1.70250896057349E-2</c:v>
                </c:pt>
                <c:pt idx="136">
                  <c:v>2.2301516503122176E-2</c:v>
                </c:pt>
                <c:pt idx="137">
                  <c:v>3.1277926720286064E-2</c:v>
                </c:pt>
                <c:pt idx="138">
                  <c:v>3.3928571428571308E-2</c:v>
                </c:pt>
                <c:pt idx="139">
                  <c:v>3.4914950760966734E-2</c:v>
                </c:pt>
                <c:pt idx="140">
                  <c:v>3.3958891867738927E-2</c:v>
                </c:pt>
                <c:pt idx="141">
                  <c:v>2.5985663082437327E-2</c:v>
                </c:pt>
                <c:pt idx="142">
                  <c:v>1.9660411081322549E-2</c:v>
                </c:pt>
                <c:pt idx="143">
                  <c:v>1.1607142857142927E-2</c:v>
                </c:pt>
                <c:pt idx="144">
                  <c:v>1.0733452593917781E-2</c:v>
                </c:pt>
                <c:pt idx="145">
                  <c:v>1.426024955436711E-2</c:v>
                </c:pt>
                <c:pt idx="146">
                  <c:v>1.243339253996445E-2</c:v>
                </c:pt>
                <c:pt idx="147">
                  <c:v>3.5242290748900285E-3</c:v>
                </c:pt>
                <c:pt idx="148">
                  <c:v>8.7260034904024231E-4</c:v>
                </c:pt>
                <c:pt idx="149">
                  <c:v>-2.5996533795494825E-3</c:v>
                </c:pt>
                <c:pt idx="150">
                  <c:v>-9.4991364421416202E-3</c:v>
                </c:pt>
                <c:pt idx="151">
                  <c:v>-7.7854671280276344E-3</c:v>
                </c:pt>
                <c:pt idx="152">
                  <c:v>-8.6430423509075149E-3</c:v>
                </c:pt>
                <c:pt idx="153">
                  <c:v>8.7336244541469377E-4</c:v>
                </c:pt>
                <c:pt idx="154">
                  <c:v>9.6406660823840085E-3</c:v>
                </c:pt>
                <c:pt idx="155">
                  <c:v>1.3239187996469504E-2</c:v>
                </c:pt>
                <c:pt idx="156">
                  <c:v>1.8584070796460184E-2</c:v>
                </c:pt>
                <c:pt idx="157">
                  <c:v>1.5817223198594021E-2</c:v>
                </c:pt>
                <c:pt idx="158">
                  <c:v>1.4035087719298289E-2</c:v>
                </c:pt>
                <c:pt idx="159">
                  <c:v>1.843722563652328E-2</c:v>
                </c:pt>
                <c:pt idx="160">
                  <c:v>1.3949433304272008E-2</c:v>
                </c:pt>
                <c:pt idx="161">
                  <c:v>9.5569070373588971E-3</c:v>
                </c:pt>
                <c:pt idx="162">
                  <c:v>1.8308631211856996E-2</c:v>
                </c:pt>
                <c:pt idx="163">
                  <c:v>1.7436791630339954E-2</c:v>
                </c:pt>
                <c:pt idx="164">
                  <c:v>1.9180470793374038E-2</c:v>
                </c:pt>
                <c:pt idx="165">
                  <c:v>2.443280977312412E-2</c:v>
                </c:pt>
                <c:pt idx="166">
                  <c:v>1.9965277777777679E-2</c:v>
                </c:pt>
                <c:pt idx="167">
                  <c:v>2.3519163763066286E-2</c:v>
                </c:pt>
                <c:pt idx="168">
                  <c:v>2.3457862728062606E-2</c:v>
                </c:pt>
                <c:pt idx="169">
                  <c:v>2.1626297577854725E-2</c:v>
                </c:pt>
                <c:pt idx="170">
                  <c:v>3.2871972318339271E-2</c:v>
                </c:pt>
                <c:pt idx="171">
                  <c:v>3.2758620689655071E-2</c:v>
                </c:pt>
                <c:pt idx="172">
                  <c:v>3.6973344797936347E-2</c:v>
                </c:pt>
                <c:pt idx="173">
                  <c:v>3.0981067125645412E-2</c:v>
                </c:pt>
                <c:pt idx="174">
                  <c:v>2.7397260273972712E-2</c:v>
                </c:pt>
                <c:pt idx="175">
                  <c:v>3.0848329048843048E-2</c:v>
                </c:pt>
                <c:pt idx="176">
                  <c:v>3.1650983746791983E-2</c:v>
                </c:pt>
                <c:pt idx="177">
                  <c:v>2.8960817717206044E-2</c:v>
                </c:pt>
                <c:pt idx="178">
                  <c:v>2.8936170212765955E-2</c:v>
                </c:pt>
                <c:pt idx="179">
                  <c:v>2.297872340425533E-2</c:v>
                </c:pt>
                <c:pt idx="180">
                  <c:v>2.4617996604414216E-2</c:v>
                </c:pt>
                <c:pt idx="181">
                  <c:v>2.6248941574936513E-2</c:v>
                </c:pt>
                <c:pt idx="182">
                  <c:v>1.9262981574539317E-2</c:v>
                </c:pt>
                <c:pt idx="183">
                  <c:v>2.0033388981636202E-2</c:v>
                </c:pt>
                <c:pt idx="184">
                  <c:v>1.2437810945273631E-2</c:v>
                </c:pt>
                <c:pt idx="185">
                  <c:v>1.5025041736226985E-2</c:v>
                </c:pt>
                <c:pt idx="186">
                  <c:v>1.2499999999999956E-2</c:v>
                </c:pt>
                <c:pt idx="187">
                  <c:v>1.2468827930174564E-2</c:v>
                </c:pt>
                <c:pt idx="188">
                  <c:v>1.1608623548922115E-2</c:v>
                </c:pt>
                <c:pt idx="189">
                  <c:v>1.1589403973510048E-2</c:v>
                </c:pt>
                <c:pt idx="190">
                  <c:v>8.2712985938793171E-3</c:v>
                </c:pt>
                <c:pt idx="191">
                  <c:v>8.3194675540765317E-3</c:v>
                </c:pt>
                <c:pt idx="192">
                  <c:v>4.9710024855011969E-3</c:v>
                </c:pt>
                <c:pt idx="193">
                  <c:v>1.2376237623762387E-2</c:v>
                </c:pt>
                <c:pt idx="194">
                  <c:v>9.8603122432210366E-3</c:v>
                </c:pt>
                <c:pt idx="195">
                  <c:v>4.0916530278232166E-3</c:v>
                </c:pt>
                <c:pt idx="196">
                  <c:v>7.3710073710073765E-3</c:v>
                </c:pt>
                <c:pt idx="197">
                  <c:v>1.1513157894736947E-2</c:v>
                </c:pt>
                <c:pt idx="198">
                  <c:v>1.3168724279835287E-2</c:v>
                </c:pt>
                <c:pt idx="199">
                  <c:v>1.0673234811165777E-2</c:v>
                </c:pt>
                <c:pt idx="200">
                  <c:v>1.06557377049179E-2</c:v>
                </c:pt>
                <c:pt idx="201">
                  <c:v>6.5466448445170577E-3</c:v>
                </c:pt>
                <c:pt idx="202">
                  <c:v>9.023789991796427E-3</c:v>
                </c:pt>
                <c:pt idx="203">
                  <c:v>1.2376237623762387E-2</c:v>
                </c:pt>
                <c:pt idx="204">
                  <c:v>1.483924154987637E-2</c:v>
                </c:pt>
                <c:pt idx="205">
                  <c:v>1.140994295028519E-2</c:v>
                </c:pt>
                <c:pt idx="206">
                  <c:v>1.5459723352318822E-2</c:v>
                </c:pt>
                <c:pt idx="207">
                  <c:v>2.0374898125509411E-2</c:v>
                </c:pt>
                <c:pt idx="208">
                  <c:v>2.2764227642276369E-2</c:v>
                </c:pt>
                <c:pt idx="209">
                  <c:v>2.3577235772357819E-2</c:v>
                </c:pt>
                <c:pt idx="210">
                  <c:v>2.1121039805036546E-2</c:v>
                </c:pt>
                <c:pt idx="211">
                  <c:v>2.1121039805036546E-2</c:v>
                </c:pt>
                <c:pt idx="212">
                  <c:v>2.0275750202757514E-2</c:v>
                </c:pt>
                <c:pt idx="213">
                  <c:v>2.3577235772357819E-2</c:v>
                </c:pt>
                <c:pt idx="214">
                  <c:v>1.9512195121951237E-2</c:v>
                </c:pt>
                <c:pt idx="215">
                  <c:v>1.4669926650366705E-2</c:v>
                </c:pt>
                <c:pt idx="216">
                  <c:v>9.7481722177092944E-3</c:v>
                </c:pt>
                <c:pt idx="217">
                  <c:v>1.0475423045930743E-2</c:v>
                </c:pt>
                <c:pt idx="218">
                  <c:v>1.2019230769230838E-2</c:v>
                </c:pt>
                <c:pt idx="219">
                  <c:v>7.9872204472843933E-3</c:v>
                </c:pt>
                <c:pt idx="220">
                  <c:v>8.7440381558028246E-3</c:v>
                </c:pt>
                <c:pt idx="221">
                  <c:v>1.0325655281969714E-2</c:v>
                </c:pt>
                <c:pt idx="222">
                  <c:v>1.2728719172633296E-2</c:v>
                </c:pt>
                <c:pt idx="223">
                  <c:v>1.2728719172633296E-2</c:v>
                </c:pt>
                <c:pt idx="224">
                  <c:v>1.0333863275039823E-2</c:v>
                </c:pt>
                <c:pt idx="225">
                  <c:v>1.0325655281969714E-2</c:v>
                </c:pt>
                <c:pt idx="226">
                  <c:v>1.3556618819776656E-2</c:v>
                </c:pt>
                <c:pt idx="227">
                  <c:v>1.6064257028112428E-2</c:v>
                </c:pt>
                <c:pt idx="228">
                  <c:v>2.011263073209979E-2</c:v>
                </c:pt>
                <c:pt idx="229">
                  <c:v>1.3556618819776656E-2</c:v>
                </c:pt>
                <c:pt idx="230">
                  <c:v>1.2668250197941378E-2</c:v>
                </c:pt>
                <c:pt idx="231">
                  <c:v>1.6640253565768592E-2</c:v>
                </c:pt>
                <c:pt idx="232">
                  <c:v>1.4972419227738509E-2</c:v>
                </c:pt>
                <c:pt idx="233">
                  <c:v>1.4937106918238907E-2</c:v>
                </c:pt>
                <c:pt idx="234">
                  <c:v>1.256873527101332E-2</c:v>
                </c:pt>
                <c:pt idx="235">
                  <c:v>1.09976433621366E-2</c:v>
                </c:pt>
                <c:pt idx="236">
                  <c:v>1.3375295043273061E-2</c:v>
                </c:pt>
                <c:pt idx="237">
                  <c:v>1.4937106918238907E-2</c:v>
                </c:pt>
                <c:pt idx="238">
                  <c:v>1.1801730920534936E-2</c:v>
                </c:pt>
                <c:pt idx="239">
                  <c:v>1.5019762845849938E-2</c:v>
                </c:pt>
                <c:pt idx="240">
                  <c:v>2.1293375394321856E-2</c:v>
                </c:pt>
                <c:pt idx="241">
                  <c:v>2.0456333595594067E-2</c:v>
                </c:pt>
                <c:pt idx="242">
                  <c:v>1.5637216575449475E-2</c:v>
                </c:pt>
                <c:pt idx="243">
                  <c:v>1.6367887763055311E-2</c:v>
                </c:pt>
                <c:pt idx="244">
                  <c:v>1.3198757763975166E-2</c:v>
                </c:pt>
                <c:pt idx="245">
                  <c:v>1.0069713400464808E-2</c:v>
                </c:pt>
                <c:pt idx="246">
                  <c:v>1.1636927851047307E-2</c:v>
                </c:pt>
                <c:pt idx="247">
                  <c:v>1.3986013986014179E-2</c:v>
                </c:pt>
                <c:pt idx="248">
                  <c:v>1.552795031055898E-2</c:v>
                </c:pt>
                <c:pt idx="249">
                  <c:v>1.3942680092951187E-2</c:v>
                </c:pt>
                <c:pt idx="250">
                  <c:v>2.0995334370140117E-2</c:v>
                </c:pt>
                <c:pt idx="251">
                  <c:v>1.8691588785046731E-2</c:v>
                </c:pt>
                <c:pt idx="252">
                  <c:v>1.698841698841691E-2</c:v>
                </c:pt>
                <c:pt idx="253">
                  <c:v>2.1588280647648617E-2</c:v>
                </c:pt>
                <c:pt idx="254">
                  <c:v>2.3094688221708903E-2</c:v>
                </c:pt>
                <c:pt idx="255">
                  <c:v>2.223926380368102E-2</c:v>
                </c:pt>
                <c:pt idx="256">
                  <c:v>2.2222222222222365E-2</c:v>
                </c:pt>
                <c:pt idx="257">
                  <c:v>2.4539877300613355E-2</c:v>
                </c:pt>
                <c:pt idx="258">
                  <c:v>2.9907975460122804E-2</c:v>
                </c:pt>
                <c:pt idx="259">
                  <c:v>2.8352490421455823E-2</c:v>
                </c:pt>
                <c:pt idx="260">
                  <c:v>2.2171253822629744E-2</c:v>
                </c:pt>
                <c:pt idx="261">
                  <c:v>2.4446142093200729E-2</c:v>
                </c:pt>
                <c:pt idx="262">
                  <c:v>1.6755521706016685E-2</c:v>
                </c:pt>
                <c:pt idx="263">
                  <c:v>1.9877675840978437E-2</c:v>
                </c:pt>
                <c:pt idx="264">
                  <c:v>1.4426727410782103E-2</c:v>
                </c:pt>
                <c:pt idx="265">
                  <c:v>1.5094339622641506E-2</c:v>
                </c:pt>
                <c:pt idx="266">
                  <c:v>1.8811136192625977E-2</c:v>
                </c:pt>
                <c:pt idx="267">
                  <c:v>2.0255063765941328E-2</c:v>
                </c:pt>
                <c:pt idx="268">
                  <c:v>2.398800599700146E-2</c:v>
                </c:pt>
                <c:pt idx="269">
                  <c:v>2.0209580838323582E-2</c:v>
                </c:pt>
                <c:pt idx="270">
                  <c:v>2.010424422933732E-2</c:v>
                </c:pt>
                <c:pt idx="271">
                  <c:v>1.9374068554396606E-2</c:v>
                </c:pt>
                <c:pt idx="272">
                  <c:v>1.8698578908002972E-2</c:v>
                </c:pt>
                <c:pt idx="273">
                  <c:v>1.8642803877703118E-2</c:v>
                </c:pt>
                <c:pt idx="274">
                  <c:v>2.1722846441947663E-2</c:v>
                </c:pt>
                <c:pt idx="275">
                  <c:v>2.2488755622188883E-2</c:v>
                </c:pt>
                <c:pt idx="276">
                  <c:v>2.3952095808383422E-2</c:v>
                </c:pt>
                <c:pt idx="277">
                  <c:v>2.1561338289962872E-2</c:v>
                </c:pt>
                <c:pt idx="278">
                  <c:v>8.8626292466764678E-3</c:v>
                </c:pt>
                <c:pt idx="279">
                  <c:v>-2.2058823529412797E-3</c:v>
                </c:pt>
                <c:pt idx="280">
                  <c:v>-3.6603221083455484E-3</c:v>
                </c:pt>
                <c:pt idx="281">
                  <c:v>6.6030814380042546E-3</c:v>
                </c:pt>
                <c:pt idx="282">
                  <c:v>1.4598540145984717E-3</c:v>
                </c:pt>
                <c:pt idx="283">
                  <c:v>1.4619883040933868E-3</c:v>
                </c:pt>
                <c:pt idx="284">
                  <c:v>5.1395007342145416E-3</c:v>
                </c:pt>
                <c:pt idx="285">
                  <c:v>6.5885797950220315E-3</c:v>
                </c:pt>
                <c:pt idx="286">
                  <c:v>9.5307917888560745E-3</c:v>
                </c:pt>
                <c:pt idx="287">
                  <c:v>7.3313782991202281E-3</c:v>
                </c:pt>
                <c:pt idx="288">
                  <c:v>1.0233918128654818E-2</c:v>
                </c:pt>
                <c:pt idx="289">
                  <c:v>1.0917030567685559E-2</c:v>
                </c:pt>
                <c:pt idx="290">
                  <c:v>2.196193265007329E-2</c:v>
                </c:pt>
                <c:pt idx="291">
                  <c:v>3.3898305084745894E-2</c:v>
                </c:pt>
                <c:pt idx="292">
                  <c:v>3.6002939015429947E-2</c:v>
                </c:pt>
                <c:pt idx="293">
                  <c:v>3.0612244897959329E-2</c:v>
                </c:pt>
                <c:pt idx="294">
                  <c:v>3.7172011661807725E-2</c:v>
                </c:pt>
                <c:pt idx="295">
                  <c:v>4.0875912408758985E-2</c:v>
                </c:pt>
                <c:pt idx="296">
                  <c:v>4.3827611395178989E-2</c:v>
                </c:pt>
                <c:pt idx="297">
                  <c:v>4.6545454545454668E-2</c:v>
                </c:pt>
                <c:pt idx="298">
                  <c:v>4.7204066811910028E-2</c:v>
                </c:pt>
                <c:pt idx="299">
                  <c:v>4.8034934497816595E-2</c:v>
                </c:pt>
                <c:pt idx="300">
                  <c:v>5.137481910274988E-2</c:v>
                </c:pt>
                <c:pt idx="301">
                  <c:v>5.6875449964002955E-2</c:v>
                </c:pt>
                <c:pt idx="302">
                  <c:v>6.6618911174785245E-2</c:v>
                </c:pt>
                <c:pt idx="303">
                  <c:v>6.7712045616536098E-2</c:v>
                </c:pt>
                <c:pt idx="304">
                  <c:v>7.7304964539007148E-2</c:v>
                </c:pt>
                <c:pt idx="305">
                  <c:v>8.1329561527581307E-2</c:v>
                </c:pt>
                <c:pt idx="306">
                  <c:v>7.5895994378074372E-2</c:v>
                </c:pt>
                <c:pt idx="307">
                  <c:v>7.0126227208976211E-2</c:v>
                </c:pt>
                <c:pt idx="308">
                  <c:v>6.8579426172148183E-2</c:v>
                </c:pt>
                <c:pt idx="309">
                  <c:v>6.8797776233495478E-2</c:v>
                </c:pt>
                <c:pt idx="310">
                  <c:v>6.7961165048543881E-2</c:v>
                </c:pt>
                <c:pt idx="311">
                  <c:v>6.3194444444444331E-2</c:v>
                </c:pt>
                <c:pt idx="312">
                  <c:v>5.9187887130075723E-2</c:v>
                </c:pt>
                <c:pt idx="313">
                  <c:v>5.2452316076294192E-2</c:v>
                </c:pt>
                <c:pt idx="314">
                  <c:v>4.2981867024848963E-2</c:v>
                </c:pt>
                <c:pt idx="315">
                  <c:v>4.4058744993324295E-2</c:v>
                </c:pt>
                <c:pt idx="316">
                  <c:v>3.3574720210664877E-2</c:v>
                </c:pt>
                <c:pt idx="317">
                  <c:v>2.8122956180510084E-2</c:v>
                </c:pt>
                <c:pt idx="318">
                  <c:v>3.2658393207054104E-2</c:v>
                </c:pt>
                <c:pt idx="319">
                  <c:v>3.997378768020976E-2</c:v>
                </c:pt>
                <c:pt idx="320">
                  <c:v>3.7982973149967236E-2</c:v>
                </c:pt>
                <c:pt idx="321">
                  <c:v>3.1209362808842567E-2</c:v>
                </c:pt>
                <c:pt idx="322">
                  <c:v>3.1168831168831179E-2</c:v>
                </c:pt>
                <c:pt idx="323">
                  <c:v>3.3964728935336419E-2</c:v>
                </c:pt>
                <c:pt idx="324">
                  <c:v>2.8589993502274202E-2</c:v>
                </c:pt>
              </c:numCache>
            </c:numRef>
          </c:val>
          <c:smooth val="0"/>
          <c:extLst>
            <c:ext xmlns:c16="http://schemas.microsoft.com/office/drawing/2014/chart" uri="{C3380CC4-5D6E-409C-BE32-E72D297353CC}">
              <c16:uniqueId val="{00000000-5C6C-CC4E-B3C1-9199F6425C1F}"/>
            </c:ext>
          </c:extLst>
        </c:ser>
        <c:ser>
          <c:idx val="2"/>
          <c:order val="1"/>
          <c:tx>
            <c:strRef>
              <c:f>'CPI2024'!$D$2</c:f>
              <c:strCache>
                <c:ptCount val="1"/>
                <c:pt idx="0">
                  <c:v>2 years</c:v>
                </c:pt>
              </c:strCache>
            </c:strRef>
          </c:tx>
          <c:spPr>
            <a:ln w="28575" cap="rnd">
              <a:solidFill>
                <a:srgbClr val="026028"/>
              </a:solidFill>
              <a:round/>
            </a:ln>
            <a:effectLst/>
          </c:spPr>
          <c:marker>
            <c:symbol val="none"/>
          </c:marker>
          <c:cat>
            <c:numRef>
              <c:f>'CPI2024'!$A$27:$A$351</c:f>
              <c:numCache>
                <c:formatCode>m/d/yy</c:formatCode>
                <c:ptCount val="325"/>
                <c:pt idx="0">
                  <c:v>35431</c:v>
                </c:pt>
                <c:pt idx="1">
                  <c:v>35462</c:v>
                </c:pt>
                <c:pt idx="2">
                  <c:v>35490</c:v>
                </c:pt>
                <c:pt idx="3">
                  <c:v>35521</c:v>
                </c:pt>
                <c:pt idx="4">
                  <c:v>35551</c:v>
                </c:pt>
                <c:pt idx="5">
                  <c:v>35582</c:v>
                </c:pt>
                <c:pt idx="6">
                  <c:v>35612</c:v>
                </c:pt>
                <c:pt idx="7">
                  <c:v>35643</c:v>
                </c:pt>
                <c:pt idx="8">
                  <c:v>35674</c:v>
                </c:pt>
                <c:pt idx="9">
                  <c:v>35704</c:v>
                </c:pt>
                <c:pt idx="10">
                  <c:v>35735</c:v>
                </c:pt>
                <c:pt idx="11">
                  <c:v>35765</c:v>
                </c:pt>
                <c:pt idx="12">
                  <c:v>35796</c:v>
                </c:pt>
                <c:pt idx="13">
                  <c:v>35827</c:v>
                </c:pt>
                <c:pt idx="14">
                  <c:v>35855</c:v>
                </c:pt>
                <c:pt idx="15">
                  <c:v>35886</c:v>
                </c:pt>
                <c:pt idx="16">
                  <c:v>35916</c:v>
                </c:pt>
                <c:pt idx="17">
                  <c:v>35947</c:v>
                </c:pt>
                <c:pt idx="18">
                  <c:v>35977</c:v>
                </c:pt>
                <c:pt idx="19">
                  <c:v>36008</c:v>
                </c:pt>
                <c:pt idx="20">
                  <c:v>36039</c:v>
                </c:pt>
                <c:pt idx="21">
                  <c:v>36069</c:v>
                </c:pt>
                <c:pt idx="22">
                  <c:v>36100</c:v>
                </c:pt>
                <c:pt idx="23">
                  <c:v>36130</c:v>
                </c:pt>
                <c:pt idx="24">
                  <c:v>36161</c:v>
                </c:pt>
                <c:pt idx="25">
                  <c:v>36192</c:v>
                </c:pt>
                <c:pt idx="26">
                  <c:v>36220</c:v>
                </c:pt>
                <c:pt idx="27">
                  <c:v>36251</c:v>
                </c:pt>
                <c:pt idx="28">
                  <c:v>36281</c:v>
                </c:pt>
                <c:pt idx="29">
                  <c:v>36312</c:v>
                </c:pt>
                <c:pt idx="30">
                  <c:v>36342</c:v>
                </c:pt>
                <c:pt idx="31">
                  <c:v>36373</c:v>
                </c:pt>
                <c:pt idx="32">
                  <c:v>36404</c:v>
                </c:pt>
                <c:pt idx="33">
                  <c:v>36434</c:v>
                </c:pt>
                <c:pt idx="34">
                  <c:v>36465</c:v>
                </c:pt>
                <c:pt idx="35">
                  <c:v>36495</c:v>
                </c:pt>
                <c:pt idx="36">
                  <c:v>36526</c:v>
                </c:pt>
                <c:pt idx="37">
                  <c:v>36557</c:v>
                </c:pt>
                <c:pt idx="38">
                  <c:v>36586</c:v>
                </c:pt>
                <c:pt idx="39">
                  <c:v>36617</c:v>
                </c:pt>
                <c:pt idx="40">
                  <c:v>36647</c:v>
                </c:pt>
                <c:pt idx="41">
                  <c:v>36678</c:v>
                </c:pt>
                <c:pt idx="42">
                  <c:v>36708</c:v>
                </c:pt>
                <c:pt idx="43">
                  <c:v>36739</c:v>
                </c:pt>
                <c:pt idx="44">
                  <c:v>36770</c:v>
                </c:pt>
                <c:pt idx="45">
                  <c:v>36800</c:v>
                </c:pt>
                <c:pt idx="46">
                  <c:v>36831</c:v>
                </c:pt>
                <c:pt idx="47">
                  <c:v>36861</c:v>
                </c:pt>
                <c:pt idx="48">
                  <c:v>36892</c:v>
                </c:pt>
                <c:pt idx="49">
                  <c:v>36923</c:v>
                </c:pt>
                <c:pt idx="50">
                  <c:v>36951</c:v>
                </c:pt>
                <c:pt idx="51">
                  <c:v>36982</c:v>
                </c:pt>
                <c:pt idx="52">
                  <c:v>37012</c:v>
                </c:pt>
                <c:pt idx="53">
                  <c:v>37043</c:v>
                </c:pt>
                <c:pt idx="54">
                  <c:v>37073</c:v>
                </c:pt>
                <c:pt idx="55">
                  <c:v>37104</c:v>
                </c:pt>
                <c:pt idx="56">
                  <c:v>37135</c:v>
                </c:pt>
                <c:pt idx="57">
                  <c:v>37165</c:v>
                </c:pt>
                <c:pt idx="58">
                  <c:v>37196</c:v>
                </c:pt>
                <c:pt idx="59">
                  <c:v>37226</c:v>
                </c:pt>
                <c:pt idx="60">
                  <c:v>37257</c:v>
                </c:pt>
                <c:pt idx="61">
                  <c:v>37288</c:v>
                </c:pt>
                <c:pt idx="62">
                  <c:v>37316</c:v>
                </c:pt>
                <c:pt idx="63">
                  <c:v>37347</c:v>
                </c:pt>
                <c:pt idx="64">
                  <c:v>37377</c:v>
                </c:pt>
                <c:pt idx="65">
                  <c:v>37408</c:v>
                </c:pt>
                <c:pt idx="66">
                  <c:v>37438</c:v>
                </c:pt>
                <c:pt idx="67">
                  <c:v>37469</c:v>
                </c:pt>
                <c:pt idx="68">
                  <c:v>37500</c:v>
                </c:pt>
                <c:pt idx="69">
                  <c:v>37530</c:v>
                </c:pt>
                <c:pt idx="70">
                  <c:v>37561</c:v>
                </c:pt>
                <c:pt idx="71">
                  <c:v>37591</c:v>
                </c:pt>
                <c:pt idx="72">
                  <c:v>37622</c:v>
                </c:pt>
                <c:pt idx="73">
                  <c:v>37653</c:v>
                </c:pt>
                <c:pt idx="74">
                  <c:v>37681</c:v>
                </c:pt>
                <c:pt idx="75">
                  <c:v>37712</c:v>
                </c:pt>
                <c:pt idx="76">
                  <c:v>37742</c:v>
                </c:pt>
                <c:pt idx="77">
                  <c:v>37773</c:v>
                </c:pt>
                <c:pt idx="78">
                  <c:v>37803</c:v>
                </c:pt>
                <c:pt idx="79">
                  <c:v>37834</c:v>
                </c:pt>
                <c:pt idx="80">
                  <c:v>37865</c:v>
                </c:pt>
                <c:pt idx="81">
                  <c:v>37895</c:v>
                </c:pt>
                <c:pt idx="82">
                  <c:v>37926</c:v>
                </c:pt>
                <c:pt idx="83">
                  <c:v>37956</c:v>
                </c:pt>
                <c:pt idx="84">
                  <c:v>37987</c:v>
                </c:pt>
                <c:pt idx="85">
                  <c:v>38018</c:v>
                </c:pt>
                <c:pt idx="86">
                  <c:v>38047</c:v>
                </c:pt>
                <c:pt idx="87">
                  <c:v>38078</c:v>
                </c:pt>
                <c:pt idx="88">
                  <c:v>38108</c:v>
                </c:pt>
                <c:pt idx="89">
                  <c:v>38139</c:v>
                </c:pt>
                <c:pt idx="90">
                  <c:v>38169</c:v>
                </c:pt>
                <c:pt idx="91">
                  <c:v>38200</c:v>
                </c:pt>
                <c:pt idx="92">
                  <c:v>38231</c:v>
                </c:pt>
                <c:pt idx="93">
                  <c:v>38261</c:v>
                </c:pt>
                <c:pt idx="94">
                  <c:v>38292</c:v>
                </c:pt>
                <c:pt idx="95">
                  <c:v>38322</c:v>
                </c:pt>
                <c:pt idx="96">
                  <c:v>38353</c:v>
                </c:pt>
                <c:pt idx="97">
                  <c:v>38384</c:v>
                </c:pt>
                <c:pt idx="98">
                  <c:v>38412</c:v>
                </c:pt>
                <c:pt idx="99">
                  <c:v>38443</c:v>
                </c:pt>
                <c:pt idx="100">
                  <c:v>38473</c:v>
                </c:pt>
                <c:pt idx="101">
                  <c:v>38504</c:v>
                </c:pt>
                <c:pt idx="102">
                  <c:v>38534</c:v>
                </c:pt>
                <c:pt idx="103">
                  <c:v>38565</c:v>
                </c:pt>
                <c:pt idx="104">
                  <c:v>38596</c:v>
                </c:pt>
                <c:pt idx="105">
                  <c:v>38626</c:v>
                </c:pt>
                <c:pt idx="106">
                  <c:v>38657</c:v>
                </c:pt>
                <c:pt idx="107">
                  <c:v>38687</c:v>
                </c:pt>
                <c:pt idx="108">
                  <c:v>38718</c:v>
                </c:pt>
                <c:pt idx="109">
                  <c:v>38749</c:v>
                </c:pt>
                <c:pt idx="110">
                  <c:v>38777</c:v>
                </c:pt>
                <c:pt idx="111">
                  <c:v>38808</c:v>
                </c:pt>
                <c:pt idx="112">
                  <c:v>38838</c:v>
                </c:pt>
                <c:pt idx="113">
                  <c:v>38869</c:v>
                </c:pt>
                <c:pt idx="114">
                  <c:v>38899</c:v>
                </c:pt>
                <c:pt idx="115">
                  <c:v>38930</c:v>
                </c:pt>
                <c:pt idx="116">
                  <c:v>38961</c:v>
                </c:pt>
                <c:pt idx="117">
                  <c:v>38991</c:v>
                </c:pt>
                <c:pt idx="118">
                  <c:v>39022</c:v>
                </c:pt>
                <c:pt idx="119">
                  <c:v>39052</c:v>
                </c:pt>
                <c:pt idx="120">
                  <c:v>39083</c:v>
                </c:pt>
                <c:pt idx="121">
                  <c:v>39114</c:v>
                </c:pt>
                <c:pt idx="122">
                  <c:v>39142</c:v>
                </c:pt>
                <c:pt idx="123">
                  <c:v>39173</c:v>
                </c:pt>
                <c:pt idx="124">
                  <c:v>39203</c:v>
                </c:pt>
                <c:pt idx="125">
                  <c:v>39234</c:v>
                </c:pt>
                <c:pt idx="126">
                  <c:v>39264</c:v>
                </c:pt>
                <c:pt idx="127">
                  <c:v>39295</c:v>
                </c:pt>
                <c:pt idx="128">
                  <c:v>39326</c:v>
                </c:pt>
                <c:pt idx="129">
                  <c:v>39356</c:v>
                </c:pt>
                <c:pt idx="130">
                  <c:v>39387</c:v>
                </c:pt>
                <c:pt idx="131">
                  <c:v>39417</c:v>
                </c:pt>
                <c:pt idx="132">
                  <c:v>39448</c:v>
                </c:pt>
                <c:pt idx="133">
                  <c:v>39479</c:v>
                </c:pt>
                <c:pt idx="134">
                  <c:v>39508</c:v>
                </c:pt>
                <c:pt idx="135">
                  <c:v>39539</c:v>
                </c:pt>
                <c:pt idx="136">
                  <c:v>39569</c:v>
                </c:pt>
                <c:pt idx="137">
                  <c:v>39600</c:v>
                </c:pt>
                <c:pt idx="138">
                  <c:v>39630</c:v>
                </c:pt>
                <c:pt idx="139">
                  <c:v>39661</c:v>
                </c:pt>
                <c:pt idx="140">
                  <c:v>39692</c:v>
                </c:pt>
                <c:pt idx="141">
                  <c:v>39722</c:v>
                </c:pt>
                <c:pt idx="142">
                  <c:v>39753</c:v>
                </c:pt>
                <c:pt idx="143">
                  <c:v>39783</c:v>
                </c:pt>
                <c:pt idx="144">
                  <c:v>39814</c:v>
                </c:pt>
                <c:pt idx="145">
                  <c:v>39845</c:v>
                </c:pt>
                <c:pt idx="146">
                  <c:v>39873</c:v>
                </c:pt>
                <c:pt idx="147">
                  <c:v>39904</c:v>
                </c:pt>
                <c:pt idx="148">
                  <c:v>39934</c:v>
                </c:pt>
                <c:pt idx="149">
                  <c:v>39965</c:v>
                </c:pt>
                <c:pt idx="150">
                  <c:v>39995</c:v>
                </c:pt>
                <c:pt idx="151">
                  <c:v>40026</c:v>
                </c:pt>
                <c:pt idx="152">
                  <c:v>40057</c:v>
                </c:pt>
                <c:pt idx="153">
                  <c:v>40087</c:v>
                </c:pt>
                <c:pt idx="154">
                  <c:v>40118</c:v>
                </c:pt>
                <c:pt idx="155">
                  <c:v>40148</c:v>
                </c:pt>
                <c:pt idx="156">
                  <c:v>40179</c:v>
                </c:pt>
                <c:pt idx="157">
                  <c:v>40210</c:v>
                </c:pt>
                <c:pt idx="158">
                  <c:v>40238</c:v>
                </c:pt>
                <c:pt idx="159">
                  <c:v>40269</c:v>
                </c:pt>
                <c:pt idx="160">
                  <c:v>40299</c:v>
                </c:pt>
                <c:pt idx="161">
                  <c:v>40330</c:v>
                </c:pt>
                <c:pt idx="162">
                  <c:v>40360</c:v>
                </c:pt>
                <c:pt idx="163">
                  <c:v>40391</c:v>
                </c:pt>
                <c:pt idx="164">
                  <c:v>40422</c:v>
                </c:pt>
                <c:pt idx="165">
                  <c:v>40452</c:v>
                </c:pt>
                <c:pt idx="166">
                  <c:v>40483</c:v>
                </c:pt>
                <c:pt idx="167">
                  <c:v>40513</c:v>
                </c:pt>
                <c:pt idx="168">
                  <c:v>40544</c:v>
                </c:pt>
                <c:pt idx="169">
                  <c:v>40575</c:v>
                </c:pt>
                <c:pt idx="170">
                  <c:v>40603</c:v>
                </c:pt>
                <c:pt idx="171">
                  <c:v>40634</c:v>
                </c:pt>
                <c:pt idx="172">
                  <c:v>40664</c:v>
                </c:pt>
                <c:pt idx="173">
                  <c:v>40695</c:v>
                </c:pt>
                <c:pt idx="174">
                  <c:v>40725</c:v>
                </c:pt>
                <c:pt idx="175">
                  <c:v>40756</c:v>
                </c:pt>
                <c:pt idx="176">
                  <c:v>40787</c:v>
                </c:pt>
                <c:pt idx="177">
                  <c:v>40817</c:v>
                </c:pt>
                <c:pt idx="178">
                  <c:v>40848</c:v>
                </c:pt>
                <c:pt idx="179">
                  <c:v>40878</c:v>
                </c:pt>
                <c:pt idx="180">
                  <c:v>40909</c:v>
                </c:pt>
                <c:pt idx="181">
                  <c:v>40940</c:v>
                </c:pt>
                <c:pt idx="182">
                  <c:v>40969</c:v>
                </c:pt>
                <c:pt idx="183">
                  <c:v>41000</c:v>
                </c:pt>
                <c:pt idx="184">
                  <c:v>41030</c:v>
                </c:pt>
                <c:pt idx="185">
                  <c:v>41061</c:v>
                </c:pt>
                <c:pt idx="186">
                  <c:v>41091</c:v>
                </c:pt>
                <c:pt idx="187">
                  <c:v>41122</c:v>
                </c:pt>
                <c:pt idx="188">
                  <c:v>41153</c:v>
                </c:pt>
                <c:pt idx="189">
                  <c:v>41183</c:v>
                </c:pt>
                <c:pt idx="190">
                  <c:v>41214</c:v>
                </c:pt>
                <c:pt idx="191">
                  <c:v>41244</c:v>
                </c:pt>
                <c:pt idx="192">
                  <c:v>41275</c:v>
                </c:pt>
                <c:pt idx="193">
                  <c:v>41306</c:v>
                </c:pt>
                <c:pt idx="194">
                  <c:v>41334</c:v>
                </c:pt>
                <c:pt idx="195">
                  <c:v>41365</c:v>
                </c:pt>
                <c:pt idx="196">
                  <c:v>41395</c:v>
                </c:pt>
                <c:pt idx="197">
                  <c:v>41426</c:v>
                </c:pt>
                <c:pt idx="198">
                  <c:v>41456</c:v>
                </c:pt>
                <c:pt idx="199">
                  <c:v>41487</c:v>
                </c:pt>
                <c:pt idx="200">
                  <c:v>41518</c:v>
                </c:pt>
                <c:pt idx="201">
                  <c:v>41548</c:v>
                </c:pt>
                <c:pt idx="202">
                  <c:v>41579</c:v>
                </c:pt>
                <c:pt idx="203">
                  <c:v>41609</c:v>
                </c:pt>
                <c:pt idx="204">
                  <c:v>41640</c:v>
                </c:pt>
                <c:pt idx="205">
                  <c:v>41671</c:v>
                </c:pt>
                <c:pt idx="206">
                  <c:v>41699</c:v>
                </c:pt>
                <c:pt idx="207">
                  <c:v>41730</c:v>
                </c:pt>
                <c:pt idx="208">
                  <c:v>41760</c:v>
                </c:pt>
                <c:pt idx="209">
                  <c:v>41791</c:v>
                </c:pt>
                <c:pt idx="210">
                  <c:v>41821</c:v>
                </c:pt>
                <c:pt idx="211">
                  <c:v>41852</c:v>
                </c:pt>
                <c:pt idx="212">
                  <c:v>41883</c:v>
                </c:pt>
                <c:pt idx="213">
                  <c:v>41913</c:v>
                </c:pt>
                <c:pt idx="214">
                  <c:v>41944</c:v>
                </c:pt>
                <c:pt idx="215">
                  <c:v>41974</c:v>
                </c:pt>
                <c:pt idx="216">
                  <c:v>42005</c:v>
                </c:pt>
                <c:pt idx="217">
                  <c:v>42036</c:v>
                </c:pt>
                <c:pt idx="218">
                  <c:v>42064</c:v>
                </c:pt>
                <c:pt idx="219">
                  <c:v>42095</c:v>
                </c:pt>
                <c:pt idx="220">
                  <c:v>42125</c:v>
                </c:pt>
                <c:pt idx="221">
                  <c:v>42156</c:v>
                </c:pt>
                <c:pt idx="222">
                  <c:v>42186</c:v>
                </c:pt>
                <c:pt idx="223">
                  <c:v>42217</c:v>
                </c:pt>
                <c:pt idx="224">
                  <c:v>42248</c:v>
                </c:pt>
                <c:pt idx="225">
                  <c:v>42278</c:v>
                </c:pt>
                <c:pt idx="226">
                  <c:v>42309</c:v>
                </c:pt>
                <c:pt idx="227">
                  <c:v>42339</c:v>
                </c:pt>
                <c:pt idx="228">
                  <c:v>42370</c:v>
                </c:pt>
                <c:pt idx="229">
                  <c:v>42401</c:v>
                </c:pt>
                <c:pt idx="230">
                  <c:v>42430</c:v>
                </c:pt>
                <c:pt idx="231">
                  <c:v>42461</c:v>
                </c:pt>
                <c:pt idx="232">
                  <c:v>42491</c:v>
                </c:pt>
                <c:pt idx="233">
                  <c:v>42522</c:v>
                </c:pt>
                <c:pt idx="234">
                  <c:v>42552</c:v>
                </c:pt>
                <c:pt idx="235">
                  <c:v>42583</c:v>
                </c:pt>
                <c:pt idx="236">
                  <c:v>42614</c:v>
                </c:pt>
                <c:pt idx="237">
                  <c:v>42644</c:v>
                </c:pt>
                <c:pt idx="238">
                  <c:v>42675</c:v>
                </c:pt>
                <c:pt idx="239">
                  <c:v>42705</c:v>
                </c:pt>
                <c:pt idx="240">
                  <c:v>42736</c:v>
                </c:pt>
                <c:pt idx="241">
                  <c:v>42767</c:v>
                </c:pt>
                <c:pt idx="242">
                  <c:v>42795</c:v>
                </c:pt>
                <c:pt idx="243">
                  <c:v>42826</c:v>
                </c:pt>
                <c:pt idx="244">
                  <c:v>42856</c:v>
                </c:pt>
                <c:pt idx="245">
                  <c:v>42887</c:v>
                </c:pt>
                <c:pt idx="246">
                  <c:v>42917</c:v>
                </c:pt>
                <c:pt idx="247">
                  <c:v>42948</c:v>
                </c:pt>
                <c:pt idx="248">
                  <c:v>42979</c:v>
                </c:pt>
                <c:pt idx="249">
                  <c:v>43009</c:v>
                </c:pt>
                <c:pt idx="250">
                  <c:v>43040</c:v>
                </c:pt>
                <c:pt idx="251">
                  <c:v>43070</c:v>
                </c:pt>
                <c:pt idx="252">
                  <c:v>43101</c:v>
                </c:pt>
                <c:pt idx="253">
                  <c:v>43132</c:v>
                </c:pt>
                <c:pt idx="254">
                  <c:v>43160</c:v>
                </c:pt>
                <c:pt idx="255">
                  <c:v>43191</c:v>
                </c:pt>
                <c:pt idx="256">
                  <c:v>43221</c:v>
                </c:pt>
                <c:pt idx="257">
                  <c:v>43252</c:v>
                </c:pt>
                <c:pt idx="258">
                  <c:v>43282</c:v>
                </c:pt>
                <c:pt idx="259">
                  <c:v>43313</c:v>
                </c:pt>
                <c:pt idx="260">
                  <c:v>43344</c:v>
                </c:pt>
                <c:pt idx="261">
                  <c:v>43374</c:v>
                </c:pt>
                <c:pt idx="262">
                  <c:v>43405</c:v>
                </c:pt>
                <c:pt idx="263">
                  <c:v>43435</c:v>
                </c:pt>
                <c:pt idx="264">
                  <c:v>43466</c:v>
                </c:pt>
                <c:pt idx="265">
                  <c:v>43497</c:v>
                </c:pt>
                <c:pt idx="266">
                  <c:v>43525</c:v>
                </c:pt>
                <c:pt idx="267">
                  <c:v>43556</c:v>
                </c:pt>
                <c:pt idx="268">
                  <c:v>43586</c:v>
                </c:pt>
                <c:pt idx="269">
                  <c:v>43617</c:v>
                </c:pt>
                <c:pt idx="270">
                  <c:v>43647</c:v>
                </c:pt>
                <c:pt idx="271">
                  <c:v>43678</c:v>
                </c:pt>
                <c:pt idx="272">
                  <c:v>43709</c:v>
                </c:pt>
                <c:pt idx="273">
                  <c:v>43739</c:v>
                </c:pt>
                <c:pt idx="274">
                  <c:v>43770</c:v>
                </c:pt>
                <c:pt idx="275">
                  <c:v>43800</c:v>
                </c:pt>
                <c:pt idx="276">
                  <c:v>43831</c:v>
                </c:pt>
                <c:pt idx="277">
                  <c:v>43862</c:v>
                </c:pt>
                <c:pt idx="278">
                  <c:v>43891</c:v>
                </c:pt>
                <c:pt idx="279">
                  <c:v>43922</c:v>
                </c:pt>
                <c:pt idx="280">
                  <c:v>43952</c:v>
                </c:pt>
                <c:pt idx="281">
                  <c:v>43983</c:v>
                </c:pt>
                <c:pt idx="282">
                  <c:v>44013</c:v>
                </c:pt>
                <c:pt idx="283">
                  <c:v>44044</c:v>
                </c:pt>
                <c:pt idx="284">
                  <c:v>44075</c:v>
                </c:pt>
                <c:pt idx="285">
                  <c:v>44105</c:v>
                </c:pt>
                <c:pt idx="286">
                  <c:v>44136</c:v>
                </c:pt>
                <c:pt idx="287">
                  <c:v>44166</c:v>
                </c:pt>
                <c:pt idx="288">
                  <c:v>44197</c:v>
                </c:pt>
                <c:pt idx="289">
                  <c:v>44228</c:v>
                </c:pt>
                <c:pt idx="290">
                  <c:v>44256</c:v>
                </c:pt>
                <c:pt idx="291">
                  <c:v>44287</c:v>
                </c:pt>
                <c:pt idx="292">
                  <c:v>44317</c:v>
                </c:pt>
                <c:pt idx="293">
                  <c:v>44348</c:v>
                </c:pt>
                <c:pt idx="294">
                  <c:v>44378</c:v>
                </c:pt>
                <c:pt idx="295">
                  <c:v>44409</c:v>
                </c:pt>
                <c:pt idx="296">
                  <c:v>44440</c:v>
                </c:pt>
                <c:pt idx="297">
                  <c:v>44470</c:v>
                </c:pt>
                <c:pt idx="298">
                  <c:v>44501</c:v>
                </c:pt>
                <c:pt idx="299">
                  <c:v>44531</c:v>
                </c:pt>
                <c:pt idx="300">
                  <c:v>44562</c:v>
                </c:pt>
                <c:pt idx="301">
                  <c:v>44593</c:v>
                </c:pt>
                <c:pt idx="302">
                  <c:v>44621</c:v>
                </c:pt>
                <c:pt idx="303">
                  <c:v>44652</c:v>
                </c:pt>
                <c:pt idx="304">
                  <c:v>44682</c:v>
                </c:pt>
                <c:pt idx="305">
                  <c:v>44713</c:v>
                </c:pt>
                <c:pt idx="306">
                  <c:v>44743</c:v>
                </c:pt>
                <c:pt idx="307">
                  <c:v>44774</c:v>
                </c:pt>
                <c:pt idx="308">
                  <c:v>44805</c:v>
                </c:pt>
                <c:pt idx="309">
                  <c:v>44835</c:v>
                </c:pt>
                <c:pt idx="310">
                  <c:v>44866</c:v>
                </c:pt>
                <c:pt idx="311">
                  <c:v>44896</c:v>
                </c:pt>
                <c:pt idx="312">
                  <c:v>44927</c:v>
                </c:pt>
                <c:pt idx="313">
                  <c:v>44958</c:v>
                </c:pt>
                <c:pt idx="314">
                  <c:v>44986</c:v>
                </c:pt>
                <c:pt idx="315">
                  <c:v>45017</c:v>
                </c:pt>
                <c:pt idx="316">
                  <c:v>45047</c:v>
                </c:pt>
                <c:pt idx="317">
                  <c:v>45078</c:v>
                </c:pt>
                <c:pt idx="318">
                  <c:v>45108</c:v>
                </c:pt>
                <c:pt idx="319">
                  <c:v>45139</c:v>
                </c:pt>
                <c:pt idx="320">
                  <c:v>45170</c:v>
                </c:pt>
                <c:pt idx="321">
                  <c:v>45200</c:v>
                </c:pt>
                <c:pt idx="322">
                  <c:v>45231</c:v>
                </c:pt>
                <c:pt idx="323">
                  <c:v>45261</c:v>
                </c:pt>
                <c:pt idx="324">
                  <c:v>45292</c:v>
                </c:pt>
              </c:numCache>
            </c:numRef>
          </c:cat>
          <c:val>
            <c:numRef>
              <c:f>'CPI2024'!$D$27:$D$351</c:f>
              <c:numCache>
                <c:formatCode>0.0%</c:formatCode>
                <c:ptCount val="325"/>
                <c:pt idx="0">
                  <c:v>1.8874985248838128E-2</c:v>
                </c:pt>
                <c:pt idx="1">
                  <c:v>1.7660151478894326E-2</c:v>
                </c:pt>
                <c:pt idx="2">
                  <c:v>1.7056374900020321E-2</c:v>
                </c:pt>
                <c:pt idx="3">
                  <c:v>1.5311352668304856E-2</c:v>
                </c:pt>
                <c:pt idx="4">
                  <c:v>1.471499557013134E-2</c:v>
                </c:pt>
                <c:pt idx="5">
                  <c:v>1.5838089434171643E-2</c:v>
                </c:pt>
                <c:pt idx="6">
                  <c:v>1.4681756572832549E-2</c:v>
                </c:pt>
                <c:pt idx="7">
                  <c:v>1.63991709955571E-2</c:v>
                </c:pt>
                <c:pt idx="8">
                  <c:v>1.5820191073329326E-2</c:v>
                </c:pt>
                <c:pt idx="9">
                  <c:v>1.63991709955571E-2</c:v>
                </c:pt>
                <c:pt idx="10">
                  <c:v>1.4105068969231915E-2</c:v>
                </c:pt>
                <c:pt idx="11">
                  <c:v>1.4698357278771335E-2</c:v>
                </c:pt>
                <c:pt idx="12">
                  <c:v>1.634371422985903E-2</c:v>
                </c:pt>
                <c:pt idx="13">
                  <c:v>1.6325311902677608E-2</c:v>
                </c:pt>
                <c:pt idx="14">
                  <c:v>1.4582934546726101E-2</c:v>
                </c:pt>
                <c:pt idx="15">
                  <c:v>1.288207678170239E-2</c:v>
                </c:pt>
                <c:pt idx="16">
                  <c:v>1.2838929262305454E-2</c:v>
                </c:pt>
                <c:pt idx="17">
                  <c:v>1.3393453765531138E-2</c:v>
                </c:pt>
                <c:pt idx="18">
                  <c:v>1.3393453765531138E-2</c:v>
                </c:pt>
                <c:pt idx="19">
                  <c:v>1.3393453765531138E-2</c:v>
                </c:pt>
                <c:pt idx="20">
                  <c:v>1.1715880852437577E-2</c:v>
                </c:pt>
                <c:pt idx="21">
                  <c:v>1.2796069828151735E-2</c:v>
                </c:pt>
                <c:pt idx="22">
                  <c:v>1.0535361496019302E-2</c:v>
                </c:pt>
                <c:pt idx="23">
                  <c:v>8.8791975397943812E-3</c:v>
                </c:pt>
                <c:pt idx="24">
                  <c:v>8.8595307754617547E-3</c:v>
                </c:pt>
                <c:pt idx="25">
                  <c:v>8.2897245838831068E-3</c:v>
                </c:pt>
                <c:pt idx="26">
                  <c:v>9.9285391066021855E-3</c:v>
                </c:pt>
                <c:pt idx="27">
                  <c:v>1.2669191470022767E-2</c:v>
                </c:pt>
                <c:pt idx="28">
                  <c:v>1.3201891574281088E-2</c:v>
                </c:pt>
                <c:pt idx="29">
                  <c:v>1.3172905784878619E-2</c:v>
                </c:pt>
                <c:pt idx="30">
                  <c:v>1.4262925364008083E-2</c:v>
                </c:pt>
                <c:pt idx="31">
                  <c:v>1.4791271396887407E-2</c:v>
                </c:pt>
                <c:pt idx="32">
                  <c:v>1.6421459229121638E-2</c:v>
                </c:pt>
                <c:pt idx="33">
                  <c:v>1.6964274466334972E-2</c:v>
                </c:pt>
                <c:pt idx="34">
                  <c:v>1.6982863005276405E-2</c:v>
                </c:pt>
                <c:pt idx="35">
                  <c:v>1.8088613421622046E-2</c:v>
                </c:pt>
                <c:pt idx="36">
                  <c:v>1.4200601600111717E-2</c:v>
                </c:pt>
                <c:pt idx="37">
                  <c:v>1.689032548546443E-2</c:v>
                </c:pt>
                <c:pt idx="38">
                  <c:v>2.0105244134578149E-2</c:v>
                </c:pt>
                <c:pt idx="39">
                  <c:v>1.904933073013626E-2</c:v>
                </c:pt>
                <c:pt idx="40">
                  <c:v>1.9524619157871737E-2</c:v>
                </c:pt>
                <c:pt idx="41">
                  <c:v>2.2182844726185147E-2</c:v>
                </c:pt>
                <c:pt idx="42">
                  <c:v>2.3787108613737118E-2</c:v>
                </c:pt>
                <c:pt idx="43">
                  <c:v>2.3252633448825444E-2</c:v>
                </c:pt>
                <c:pt idx="44">
                  <c:v>2.6512576725408854E-2</c:v>
                </c:pt>
                <c:pt idx="45">
                  <c:v>2.5334113188536289E-2</c:v>
                </c:pt>
                <c:pt idx="46">
                  <c:v>2.6929964914077287E-2</c:v>
                </c:pt>
                <c:pt idx="47">
                  <c:v>2.914803289104384E-2</c:v>
                </c:pt>
                <c:pt idx="48">
                  <c:v>2.5894252052053757E-2</c:v>
                </c:pt>
                <c:pt idx="49">
                  <c:v>2.7992489735195081E-2</c:v>
                </c:pt>
                <c:pt idx="50">
                  <c:v>2.7343556269613156E-2</c:v>
                </c:pt>
                <c:pt idx="51">
                  <c:v>2.8249627910118535E-2</c:v>
                </c:pt>
                <c:pt idx="52">
                  <c:v>3.1332230875330991E-2</c:v>
                </c:pt>
                <c:pt idx="53">
                  <c:v>3.074377192319222E-2</c:v>
                </c:pt>
                <c:pt idx="54">
                  <c:v>2.8070053241336046E-2</c:v>
                </c:pt>
                <c:pt idx="55">
                  <c:v>2.6967564931445143E-2</c:v>
                </c:pt>
                <c:pt idx="56">
                  <c:v>2.6361926134637725E-2</c:v>
                </c:pt>
                <c:pt idx="57">
                  <c:v>2.3209840551533301E-2</c:v>
                </c:pt>
                <c:pt idx="58">
                  <c:v>1.904933073013626E-2</c:v>
                </c:pt>
                <c:pt idx="59">
                  <c:v>1.9552709175754357E-2</c:v>
                </c:pt>
                <c:pt idx="60">
                  <c:v>2.1689907643057227E-2</c:v>
                </c:pt>
                <c:pt idx="61">
                  <c:v>2.1553067393236924E-2</c:v>
                </c:pt>
                <c:pt idx="62">
                  <c:v>2.1395587002254191E-2</c:v>
                </c:pt>
                <c:pt idx="63">
                  <c:v>2.6114054532951458E-2</c:v>
                </c:pt>
                <c:pt idx="64">
                  <c:v>2.4977832652429921E-2</c:v>
                </c:pt>
                <c:pt idx="65">
                  <c:v>2.2777247708082093E-2</c:v>
                </c:pt>
                <c:pt idx="66">
                  <c:v>2.4236565836962765E-2</c:v>
                </c:pt>
                <c:pt idx="67">
                  <c:v>2.68088761447145E-2</c:v>
                </c:pt>
                <c:pt idx="68">
                  <c:v>2.4669688662489753E-2</c:v>
                </c:pt>
                <c:pt idx="69">
                  <c:v>2.5125679299515813E-2</c:v>
                </c:pt>
                <c:pt idx="70">
                  <c:v>2.5048602594608393E-2</c:v>
                </c:pt>
                <c:pt idx="71">
                  <c:v>2.2497702290447563E-2</c:v>
                </c:pt>
                <c:pt idx="72">
                  <c:v>2.916958328190411E-2</c:v>
                </c:pt>
                <c:pt idx="73">
                  <c:v>3.0525822614057674E-2</c:v>
                </c:pt>
                <c:pt idx="74">
                  <c:v>3.0432902737623335E-2</c:v>
                </c:pt>
                <c:pt idx="75">
                  <c:v>2.3247167025727045E-2</c:v>
                </c:pt>
                <c:pt idx="76">
                  <c:v>1.9585088423470953E-2</c:v>
                </c:pt>
                <c:pt idx="77">
                  <c:v>1.9068450392618619E-2</c:v>
                </c:pt>
                <c:pt idx="78">
                  <c:v>2.1118468557526526E-2</c:v>
                </c:pt>
                <c:pt idx="79">
                  <c:v>2.2610242133860536E-2</c:v>
                </c:pt>
                <c:pt idx="80">
                  <c:v>2.2564885585880878E-2</c:v>
                </c:pt>
                <c:pt idx="81">
                  <c:v>2.3674897424332597E-2</c:v>
                </c:pt>
                <c:pt idx="82">
                  <c:v>2.9902708258098709E-2</c:v>
                </c:pt>
                <c:pt idx="83">
                  <c:v>2.9343603768986037E-2</c:v>
                </c:pt>
                <c:pt idx="84">
                  <c:v>2.8786488706117552E-2</c:v>
                </c:pt>
                <c:pt idx="85">
                  <c:v>2.6631134712809423E-2</c:v>
                </c:pt>
                <c:pt idx="86">
                  <c:v>2.4966398127368894E-2</c:v>
                </c:pt>
                <c:pt idx="87">
                  <c:v>2.2854415730261479E-2</c:v>
                </c:pt>
                <c:pt idx="88">
                  <c:v>2.6235586225358931E-2</c:v>
                </c:pt>
                <c:pt idx="89">
                  <c:v>2.5695886728640538E-2</c:v>
                </c:pt>
                <c:pt idx="90">
                  <c:v>2.2142905567995808E-2</c:v>
                </c:pt>
                <c:pt idx="91">
                  <c:v>1.9142841226192697E-2</c:v>
                </c:pt>
                <c:pt idx="92">
                  <c:v>2.0114842249440823E-2</c:v>
                </c:pt>
                <c:pt idx="93">
                  <c:v>1.9571327421286755E-2</c:v>
                </c:pt>
                <c:pt idx="94">
                  <c:v>1.9997102285075563E-2</c:v>
                </c:pt>
                <c:pt idx="95">
                  <c:v>2.1044634866523859E-2</c:v>
                </c:pt>
                <c:pt idx="96">
                  <c:v>1.6047706151866903E-2</c:v>
                </c:pt>
                <c:pt idx="97">
                  <c:v>1.4006960889084707E-2</c:v>
                </c:pt>
                <c:pt idx="98">
                  <c:v>1.5400328615313041E-2</c:v>
                </c:pt>
                <c:pt idx="99">
                  <c:v>2.0301732332156597E-2</c:v>
                </c:pt>
                <c:pt idx="100">
                  <c:v>2.0282122628882293E-2</c:v>
                </c:pt>
                <c:pt idx="101">
                  <c:v>2.1237890634837608E-2</c:v>
                </c:pt>
                <c:pt idx="102">
                  <c:v>2.1694498919714755E-2</c:v>
                </c:pt>
                <c:pt idx="103">
                  <c:v>2.2107428661001238E-2</c:v>
                </c:pt>
                <c:pt idx="104">
                  <c:v>2.5381100641069798E-2</c:v>
                </c:pt>
                <c:pt idx="105">
                  <c:v>2.4505195175521965E-2</c:v>
                </c:pt>
                <c:pt idx="106">
                  <c:v>2.2065006160871814E-2</c:v>
                </c:pt>
                <c:pt idx="107">
                  <c:v>2.1095323128418109E-2</c:v>
                </c:pt>
                <c:pt idx="108">
                  <c:v>2.3442551558588987E-2</c:v>
                </c:pt>
                <c:pt idx="109">
                  <c:v>2.1507836910498401E-2</c:v>
                </c:pt>
                <c:pt idx="110">
                  <c:v>2.2367743846294585E-2</c:v>
                </c:pt>
                <c:pt idx="111">
                  <c:v>2.4202789718354101E-2</c:v>
                </c:pt>
                <c:pt idx="112">
                  <c:v>2.2135952191245867E-2</c:v>
                </c:pt>
                <c:pt idx="113">
                  <c:v>2.0717831028928213E-2</c:v>
                </c:pt>
                <c:pt idx="114">
                  <c:v>2.1669968145058061E-2</c:v>
                </c:pt>
                <c:pt idx="115">
                  <c:v>2.3577023806280017E-2</c:v>
                </c:pt>
                <c:pt idx="116">
                  <c:v>1.9803902718557032E-2</c:v>
                </c:pt>
                <c:pt idx="117">
                  <c:v>1.7900620396609446E-2</c:v>
                </c:pt>
                <c:pt idx="118">
                  <c:v>1.6902605508958946E-2</c:v>
                </c:pt>
                <c:pt idx="119">
                  <c:v>1.8798637679017682E-2</c:v>
                </c:pt>
                <c:pt idx="120">
                  <c:v>1.9282282917595595E-2</c:v>
                </c:pt>
                <c:pt idx="121">
                  <c:v>2.1064797512388989E-2</c:v>
                </c:pt>
                <c:pt idx="122">
                  <c:v>2.2328333302191306E-2</c:v>
                </c:pt>
                <c:pt idx="123">
                  <c:v>2.3183422069082527E-2</c:v>
                </c:pt>
                <c:pt idx="124">
                  <c:v>2.4992285156236305E-2</c:v>
                </c:pt>
                <c:pt idx="125">
                  <c:v>2.3119096074403656E-2</c:v>
                </c:pt>
                <c:pt idx="126">
                  <c:v>2.2619985129827214E-2</c:v>
                </c:pt>
                <c:pt idx="127">
                  <c:v>1.9347716651124225E-2</c:v>
                </c:pt>
                <c:pt idx="128">
                  <c:v>1.6015660744571836E-2</c:v>
                </c:pt>
                <c:pt idx="129">
                  <c:v>1.7000988295795327E-2</c:v>
                </c:pt>
                <c:pt idx="130">
                  <c:v>1.9312128096531378E-2</c:v>
                </c:pt>
                <c:pt idx="131">
                  <c:v>2.0241242701229956E-2</c:v>
                </c:pt>
                <c:pt idx="132">
                  <c:v>1.6499738828700927E-2</c:v>
                </c:pt>
                <c:pt idx="133">
                  <c:v>1.9258990094710438E-2</c:v>
                </c:pt>
                <c:pt idx="134">
                  <c:v>1.824968083619849E-2</c:v>
                </c:pt>
                <c:pt idx="135">
                  <c:v>1.9498548001560145E-2</c:v>
                </c:pt>
                <c:pt idx="136">
                  <c:v>2.20896606387746E-2</c:v>
                </c:pt>
                <c:pt idx="137">
                  <c:v>2.6587199676098017E-2</c:v>
                </c:pt>
                <c:pt idx="138">
                  <c:v>2.7895589574006063E-2</c:v>
                </c:pt>
                <c:pt idx="139">
                  <c:v>2.6071788481876634E-2</c:v>
                </c:pt>
                <c:pt idx="140">
                  <c:v>2.9331729581775656E-2</c:v>
                </c:pt>
                <c:pt idx="141">
                  <c:v>2.4918882446962387E-2</c:v>
                </c:pt>
                <c:pt idx="142">
                  <c:v>2.2189705911674018E-2</c:v>
                </c:pt>
                <c:pt idx="143">
                  <c:v>1.7668410886148678E-2</c:v>
                </c:pt>
                <c:pt idx="144">
                  <c:v>1.6320207497710904E-2</c:v>
                </c:pt>
                <c:pt idx="145">
                  <c:v>1.6202674956143692E-2</c:v>
                </c:pt>
                <c:pt idx="146">
                  <c:v>1.2967230595850143E-2</c:v>
                </c:pt>
                <c:pt idx="147">
                  <c:v>1.0252106652797632E-2</c:v>
                </c:pt>
                <c:pt idx="148">
                  <c:v>1.1530314505327821E-2</c:v>
                </c:pt>
                <c:pt idx="149">
                  <c:v>1.419769353555167E-2</c:v>
                </c:pt>
                <c:pt idx="150">
                  <c:v>1.1981789785341368E-2</c:v>
                </c:pt>
                <c:pt idx="151">
                  <c:v>1.3339851398094904E-2</c:v>
                </c:pt>
                <c:pt idx="152">
                  <c:v>1.2433870124971991E-2</c:v>
                </c:pt>
                <c:pt idx="153">
                  <c:v>1.3351725922498892E-2</c:v>
                </c:pt>
                <c:pt idx="154">
                  <c:v>1.4638170296181974E-2</c:v>
                </c:pt>
                <c:pt idx="155">
                  <c:v>1.2422836565829209E-2</c:v>
                </c:pt>
                <c:pt idx="156">
                  <c:v>1.4651168940968518E-2</c:v>
                </c:pt>
                <c:pt idx="157">
                  <c:v>1.5038437845104502E-2</c:v>
                </c:pt>
                <c:pt idx="158">
                  <c:v>1.3233923639654588E-2</c:v>
                </c:pt>
                <c:pt idx="159">
                  <c:v>1.0953229243599427E-2</c:v>
                </c:pt>
                <c:pt idx="160">
                  <c:v>7.3897984065960376E-3</c:v>
                </c:pt>
                <c:pt idx="161">
                  <c:v>3.4602179519283016E-3</c:v>
                </c:pt>
                <c:pt idx="162">
                  <c:v>4.3085076726996352E-3</c:v>
                </c:pt>
                <c:pt idx="163">
                  <c:v>4.7465207375718688E-3</c:v>
                </c:pt>
                <c:pt idx="164">
                  <c:v>5.1724482998374288E-3</c:v>
                </c:pt>
                <c:pt idx="165">
                  <c:v>1.2584569760486941E-2</c:v>
                </c:pt>
                <c:pt idx="166">
                  <c:v>1.4789841512250934E-2</c:v>
                </c:pt>
                <c:pt idx="167">
                  <c:v>1.8366204461889302E-2</c:v>
                </c:pt>
                <c:pt idx="168">
                  <c:v>2.1018058658217154E-2</c:v>
                </c:pt>
                <c:pt idx="169">
                  <c:v>1.8717619731884572E-2</c:v>
                </c:pt>
                <c:pt idx="170">
                  <c:v>2.3410191981998896E-2</c:v>
                </c:pt>
                <c:pt idx="171">
                  <c:v>2.5572924958227716E-2</c:v>
                </c:pt>
                <c:pt idx="172">
                  <c:v>2.5396769699175037E-2</c:v>
                </c:pt>
                <c:pt idx="173">
                  <c:v>2.021275101884612E-2</c:v>
                </c:pt>
                <c:pt idx="174">
                  <c:v>2.2842850989535535E-2</c:v>
                </c:pt>
                <c:pt idx="175">
                  <c:v>2.4120606454606897E-2</c:v>
                </c:pt>
                <c:pt idx="176">
                  <c:v>2.5396769699175037E-2</c:v>
                </c:pt>
                <c:pt idx="177">
                  <c:v>2.6694317526150702E-2</c:v>
                </c:pt>
                <c:pt idx="178">
                  <c:v>2.4440904428687293E-2</c:v>
                </c:pt>
                <c:pt idx="179">
                  <c:v>2.3248907903708593E-2</c:v>
                </c:pt>
                <c:pt idx="180">
                  <c:v>2.4037765376581754E-2</c:v>
                </c:pt>
                <c:pt idx="181">
                  <c:v>2.3935010913483046E-2</c:v>
                </c:pt>
                <c:pt idx="182">
                  <c:v>2.6044914265435759E-2</c:v>
                </c:pt>
                <c:pt idx="183">
                  <c:v>2.6376283758577923E-2</c:v>
                </c:pt>
                <c:pt idx="184">
                  <c:v>2.4632140436664729E-2</c:v>
                </c:pt>
                <c:pt idx="185">
                  <c:v>2.2971945210848776E-2</c:v>
                </c:pt>
                <c:pt idx="186">
                  <c:v>1.9921431301155312E-2</c:v>
                </c:pt>
                <c:pt idx="187">
                  <c:v>2.1617247057752476E-2</c:v>
                </c:pt>
                <c:pt idx="188">
                  <c:v>2.158065352226779E-2</c:v>
                </c:pt>
                <c:pt idx="189">
                  <c:v>2.023813901786875E-2</c:v>
                </c:pt>
                <c:pt idx="190">
                  <c:v>1.8551328363297648E-2</c:v>
                </c:pt>
                <c:pt idx="191">
                  <c:v>1.5622647296783976E-2</c:v>
                </c:pt>
                <c:pt idx="192">
                  <c:v>1.4746951319502211E-2</c:v>
                </c:pt>
                <c:pt idx="193">
                  <c:v>1.9288988627367942E-2</c:v>
                </c:pt>
                <c:pt idx="194">
                  <c:v>1.4550754191637649E-2</c:v>
                </c:pt>
                <c:pt idx="195">
                  <c:v>1.2031131777152204E-2</c:v>
                </c:pt>
                <c:pt idx="196">
                  <c:v>9.9012315629869452E-3</c:v>
                </c:pt>
                <c:pt idx="197">
                  <c:v>1.3267578336960462E-2</c:v>
                </c:pt>
                <c:pt idx="198">
                  <c:v>1.2834306949233154E-2</c:v>
                </c:pt>
                <c:pt idx="199">
                  <c:v>1.157063296126748E-2</c:v>
                </c:pt>
                <c:pt idx="200">
                  <c:v>1.1132068377564863E-2</c:v>
                </c:pt>
                <c:pt idx="201">
                  <c:v>9.0648742919363645E-3</c:v>
                </c:pt>
                <c:pt idx="202">
                  <c:v>8.6474741192517079E-3</c:v>
                </c:pt>
                <c:pt idx="203">
                  <c:v>1.0345816483243286E-2</c:v>
                </c:pt>
                <c:pt idx="204">
                  <c:v>9.8930685681553054E-3</c:v>
                </c:pt>
                <c:pt idx="205">
                  <c:v>1.1892974943137791E-2</c:v>
                </c:pt>
                <c:pt idx="206">
                  <c:v>1.2656147611314061E-2</c:v>
                </c:pt>
                <c:pt idx="207">
                  <c:v>1.2200532585781465E-2</c:v>
                </c:pt>
                <c:pt idx="208">
                  <c:v>1.5038437845104502E-2</c:v>
                </c:pt>
                <c:pt idx="209">
                  <c:v>1.7527317621135463E-2</c:v>
                </c:pt>
                <c:pt idx="210">
                  <c:v>1.7137110341849615E-2</c:v>
                </c:pt>
                <c:pt idx="211">
                  <c:v>1.5883706156121669E-2</c:v>
                </c:pt>
                <c:pt idx="212">
                  <c:v>1.5454351994025783E-2</c:v>
                </c:pt>
                <c:pt idx="213">
                  <c:v>1.5026222521316024E-2</c:v>
                </c:pt>
                <c:pt idx="214">
                  <c:v>1.4254435072781568E-2</c:v>
                </c:pt>
                <c:pt idx="215">
                  <c:v>1.3522433285162894E-2</c:v>
                </c:pt>
                <c:pt idx="216">
                  <c:v>1.2290506351706254E-2</c:v>
                </c:pt>
                <c:pt idx="217">
                  <c:v>1.0942575013808575E-2</c:v>
                </c:pt>
                <c:pt idx="218">
                  <c:v>1.3738017489799859E-2</c:v>
                </c:pt>
                <c:pt idx="219">
                  <c:v>1.4162145505201229E-2</c:v>
                </c:pt>
                <c:pt idx="220">
                  <c:v>1.5729942983454093E-2</c:v>
                </c:pt>
                <c:pt idx="221">
                  <c:v>1.6929860641044625E-2</c:v>
                </c:pt>
                <c:pt idx="222">
                  <c:v>1.6916222095990641E-2</c:v>
                </c:pt>
                <c:pt idx="223">
                  <c:v>1.6916222095990641E-2</c:v>
                </c:pt>
                <c:pt idx="224">
                  <c:v>1.5292637769126927E-2</c:v>
                </c:pt>
                <c:pt idx="225">
                  <c:v>1.6929860641044625E-2</c:v>
                </c:pt>
                <c:pt idx="226">
                  <c:v>1.653004546512693E-2</c:v>
                </c:pt>
                <c:pt idx="227">
                  <c:v>1.5366852497546546E-2</c:v>
                </c:pt>
                <c:pt idx="228">
                  <c:v>1.4917171171094479E-2</c:v>
                </c:pt>
                <c:pt idx="229">
                  <c:v>1.2014848301603376E-2</c:v>
                </c:pt>
                <c:pt idx="230">
                  <c:v>1.2343688472320924E-2</c:v>
                </c:pt>
                <c:pt idx="231">
                  <c:v>1.2304491438510645E-2</c:v>
                </c:pt>
                <c:pt idx="232">
                  <c:v>1.1853436416832785E-2</c:v>
                </c:pt>
                <c:pt idx="233">
                  <c:v>1.2628756068657321E-2</c:v>
                </c:pt>
                <c:pt idx="234">
                  <c:v>1.2648724062429562E-2</c:v>
                </c:pt>
                <c:pt idx="235">
                  <c:v>1.1862811080972202E-2</c:v>
                </c:pt>
                <c:pt idx="236">
                  <c:v>1.1853436416832785E-2</c:v>
                </c:pt>
                <c:pt idx="237">
                  <c:v>1.2628756068657321E-2</c:v>
                </c:pt>
                <c:pt idx="238">
                  <c:v>1.2678794735929477E-2</c:v>
                </c:pt>
                <c:pt idx="239">
                  <c:v>1.5541875653003023E-2</c:v>
                </c:pt>
                <c:pt idx="240">
                  <c:v>2.0702832328179488E-2</c:v>
                </c:pt>
                <c:pt idx="241">
                  <c:v>1.7000624941979181E-2</c:v>
                </c:pt>
                <c:pt idx="242">
                  <c:v>1.4151646917446081E-2</c:v>
                </c:pt>
                <c:pt idx="243">
                  <c:v>1.6504061542076176E-2</c:v>
                </c:pt>
                <c:pt idx="244">
                  <c:v>1.4085200723411129E-2</c:v>
                </c:pt>
                <c:pt idx="245">
                  <c:v>1.2500485286008445E-2</c:v>
                </c:pt>
                <c:pt idx="246">
                  <c:v>1.2102724325741887E-2</c:v>
                </c:pt>
                <c:pt idx="247">
                  <c:v>1.2490726151122233E-2</c:v>
                </c:pt>
                <c:pt idx="248">
                  <c:v>1.4451051687883743E-2</c:v>
                </c:pt>
                <c:pt idx="249">
                  <c:v>1.4439771654515487E-2</c:v>
                </c:pt>
                <c:pt idx="250">
                  <c:v>1.6388137759142829E-2</c:v>
                </c:pt>
                <c:pt idx="251">
                  <c:v>1.6854018461676779E-2</c:v>
                </c:pt>
                <c:pt idx="252">
                  <c:v>1.9138623114161257E-2</c:v>
                </c:pt>
                <c:pt idx="253">
                  <c:v>2.1022150256264638E-2</c:v>
                </c:pt>
                <c:pt idx="254">
                  <c:v>1.9359132709676485E-2</c:v>
                </c:pt>
                <c:pt idx="255">
                  <c:v>1.9299348248887904E-2</c:v>
                </c:pt>
                <c:pt idx="256">
                  <c:v>1.7700489198214653E-2</c:v>
                </c:pt>
                <c:pt idx="257">
                  <c:v>1.7279067037348383E-2</c:v>
                </c:pt>
                <c:pt idx="258">
                  <c:v>2.0731571111509473E-2</c:v>
                </c:pt>
                <c:pt idx="259">
                  <c:v>2.1143987268711584E-2</c:v>
                </c:pt>
                <c:pt idx="260">
                  <c:v>1.8844187430477222E-2</c:v>
                </c:pt>
                <c:pt idx="261">
                  <c:v>1.9180880376424847E-2</c:v>
                </c:pt>
                <c:pt idx="262">
                  <c:v>1.8873222661642375E-2</c:v>
                </c:pt>
                <c:pt idx="263">
                  <c:v>1.9284459789732811E-2</c:v>
                </c:pt>
                <c:pt idx="264">
                  <c:v>1.5706764602969381E-2</c:v>
                </c:pt>
                <c:pt idx="265">
                  <c:v>1.8336133656394749E-2</c:v>
                </c:pt>
                <c:pt idx="266">
                  <c:v>2.0950665673812097E-2</c:v>
                </c:pt>
                <c:pt idx="267">
                  <c:v>2.1246681892320041E-2</c:v>
                </c:pt>
                <c:pt idx="268">
                  <c:v>2.3104733162327307E-2</c:v>
                </c:pt>
                <c:pt idx="269">
                  <c:v>2.2372436430582843E-2</c:v>
                </c:pt>
                <c:pt idx="270">
                  <c:v>2.4994388732209272E-2</c:v>
                </c:pt>
                <c:pt idx="271">
                  <c:v>2.3853437787345388E-2</c:v>
                </c:pt>
                <c:pt idx="272">
                  <c:v>2.0433439117772512E-2</c:v>
                </c:pt>
                <c:pt idx="273">
                  <c:v>2.1540351921309986E-2</c:v>
                </c:pt>
                <c:pt idx="274">
                  <c:v>1.9236157999233505E-2</c:v>
                </c:pt>
                <c:pt idx="275">
                  <c:v>2.1182381192259125E-2</c:v>
                </c:pt>
                <c:pt idx="276">
                  <c:v>1.9178283508979543E-2</c:v>
                </c:pt>
                <c:pt idx="277">
                  <c:v>1.8322705273466688E-2</c:v>
                </c:pt>
                <c:pt idx="278">
                  <c:v>1.3824679895437564E-2</c:v>
                </c:pt>
                <c:pt idx="279">
                  <c:v>8.9620910248715546E-3</c:v>
                </c:pt>
                <c:pt idx="280">
                  <c:v>1.0069245180730046E-2</c:v>
                </c:pt>
                <c:pt idx="281">
                  <c:v>1.3383494924024797E-2</c:v>
                </c:pt>
                <c:pt idx="282">
                  <c:v>1.0739060047440852E-2</c:v>
                </c:pt>
                <c:pt idx="283">
                  <c:v>1.0378335832731178E-2</c:v>
                </c:pt>
                <c:pt idx="284">
                  <c:v>1.189632917717609E-2</c:v>
                </c:pt>
                <c:pt idx="285">
                  <c:v>1.2597754922297089E-2</c:v>
                </c:pt>
                <c:pt idx="286">
                  <c:v>1.5608524066878626E-2</c:v>
                </c:pt>
                <c:pt idx="287">
                  <c:v>1.4881770205895428E-2</c:v>
                </c:pt>
                <c:pt idx="288">
                  <c:v>1.706987848650332E-2</c:v>
                </c:pt>
                <c:pt idx="289">
                  <c:v>1.6225247987295521E-2</c:v>
                </c:pt>
                <c:pt idx="290">
                  <c:v>1.5391157319861515E-2</c:v>
                </c:pt>
                <c:pt idx="291">
                  <c:v>1.5685801347455897E-2</c:v>
                </c:pt>
                <c:pt idx="292">
                  <c:v>1.5977772667020718E-2</c:v>
                </c:pt>
                <c:pt idx="293">
                  <c:v>1.8536922002351686E-2</c:v>
                </c:pt>
                <c:pt idx="294">
                  <c:v>1.9159522050822719E-2</c:v>
                </c:pt>
                <c:pt idx="295">
                  <c:v>2.0978775890426293E-2</c:v>
                </c:pt>
                <c:pt idx="296">
                  <c:v>2.4300914853802924E-2</c:v>
                </c:pt>
                <c:pt idx="297">
                  <c:v>2.6372594520062576E-2</c:v>
                </c:pt>
                <c:pt idx="298">
                  <c:v>2.8194899196226197E-2</c:v>
                </c:pt>
                <c:pt idx="299">
                  <c:v>2.7481617876112585E-2</c:v>
                </c:pt>
                <c:pt idx="300">
                  <c:v>3.0599099031226817E-2</c:v>
                </c:pt>
                <c:pt idx="301">
                  <c:v>3.3640842632244539E-2</c:v>
                </c:pt>
                <c:pt idx="302">
                  <c:v>4.4051686395506051E-2</c:v>
                </c:pt>
                <c:pt idx="303">
                  <c:v>5.0669155482116368E-2</c:v>
                </c:pt>
                <c:pt idx="304">
                  <c:v>5.6452133074814226E-2</c:v>
                </c:pt>
                <c:pt idx="305">
                  <c:v>5.5666371009547078E-2</c:v>
                </c:pt>
                <c:pt idx="306">
                  <c:v>5.6356574660274772E-2</c:v>
                </c:pt>
                <c:pt idx="307">
                  <c:v>5.5399740922218665E-2</c:v>
                </c:pt>
                <c:pt idx="308">
                  <c:v>5.6131009869184956E-2</c:v>
                </c:pt>
                <c:pt idx="309">
                  <c:v>5.7613093028568096E-2</c:v>
                </c:pt>
                <c:pt idx="310">
                  <c:v>5.7531689944098297E-2</c:v>
                </c:pt>
                <c:pt idx="311">
                  <c:v>5.5587476214915998E-2</c:v>
                </c:pt>
                <c:pt idx="312">
                  <c:v>5.5274122314769469E-2</c:v>
                </c:pt>
                <c:pt idx="313">
                  <c:v>5.4661564255942041E-2</c:v>
                </c:pt>
                <c:pt idx="314">
                  <c:v>5.4734176644091193E-2</c:v>
                </c:pt>
                <c:pt idx="315">
                  <c:v>5.5819159875712732E-2</c:v>
                </c:pt>
                <c:pt idx="316">
                  <c:v>5.5213332603869514E-2</c:v>
                </c:pt>
                <c:pt idx="317">
                  <c:v>5.4390698651648695E-2</c:v>
                </c:pt>
                <c:pt idx="318">
                  <c:v>5.4055515052394254E-2</c:v>
                </c:pt>
                <c:pt idx="319">
                  <c:v>5.4942285533408519E-2</c:v>
                </c:pt>
                <c:pt idx="320">
                  <c:v>5.3170095390603356E-2</c:v>
                </c:pt>
                <c:pt idx="321">
                  <c:v>4.9835355568315309E-2</c:v>
                </c:pt>
                <c:pt idx="322">
                  <c:v>4.9403767049085001E-2</c:v>
                </c:pt>
                <c:pt idx="323">
                  <c:v>4.847773250344023E-2</c:v>
                </c:pt>
                <c:pt idx="324">
                  <c:v>4.3776825734702873E-2</c:v>
                </c:pt>
              </c:numCache>
            </c:numRef>
          </c:val>
          <c:smooth val="0"/>
          <c:extLst>
            <c:ext xmlns:c16="http://schemas.microsoft.com/office/drawing/2014/chart" uri="{C3380CC4-5D6E-409C-BE32-E72D297353CC}">
              <c16:uniqueId val="{00000001-5C6C-CC4E-B3C1-9199F6425C1F}"/>
            </c:ext>
          </c:extLst>
        </c:ser>
        <c:dLbls>
          <c:showLegendKey val="0"/>
          <c:showVal val="0"/>
          <c:showCatName val="0"/>
          <c:showSerName val="0"/>
          <c:showPercent val="0"/>
          <c:showBubbleSize val="0"/>
        </c:dLbls>
        <c:smooth val="0"/>
        <c:axId val="243473024"/>
        <c:axId val="243487104"/>
      </c:lineChart>
      <c:dateAx>
        <c:axId val="243473024"/>
        <c:scaling>
          <c:orientation val="minMax"/>
        </c:scaling>
        <c:delete val="0"/>
        <c:axPos val="b"/>
        <c:numFmt formatCode="yyyy" sourceLinked="0"/>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crossAx val="243487104"/>
        <c:crosses val="autoZero"/>
        <c:auto val="0"/>
        <c:lblOffset val="100"/>
        <c:baseTimeUnit val="months"/>
        <c:majorUnit val="12"/>
        <c:majorTimeUnit val="months"/>
      </c:dateAx>
      <c:valAx>
        <c:axId val="243487104"/>
        <c:scaling>
          <c:orientation val="minMax"/>
          <c:max val="8.5000000000000048E-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crossAx val="243473024"/>
        <c:crossesAt val="35431"/>
        <c:crossBetween val="between"/>
      </c:valAx>
      <c:spPr>
        <a:noFill/>
        <a:ln>
          <a:noFill/>
        </a:ln>
        <a:effectLst/>
      </c:spPr>
    </c:plotArea>
    <c:legend>
      <c:legendPos val="b"/>
      <c:layout>
        <c:manualLayout>
          <c:xMode val="edge"/>
          <c:yMode val="edge"/>
          <c:x val="8.3992705858397312E-2"/>
          <c:y val="4.3115650147691996E-2"/>
          <c:w val="0.19184492563429573"/>
          <c:h val="0.16608850976961212"/>
        </c:manualLayout>
      </c:layout>
      <c:overlay val="0"/>
      <c:spPr>
        <a:solidFill>
          <a:schemeClr val="bg1"/>
        </a:solidFill>
        <a:ln>
          <a:solidFill>
            <a:schemeClr val="tx1"/>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788885085016553E-2"/>
          <c:y val="1.7927438528713844E-2"/>
          <c:w val="0.89457001027045546"/>
          <c:h val="0.82092927701456708"/>
        </c:manualLayout>
      </c:layout>
      <c:lineChart>
        <c:grouping val="standard"/>
        <c:varyColors val="0"/>
        <c:ser>
          <c:idx val="0"/>
          <c:order val="0"/>
          <c:tx>
            <c:strRef>
              <c:f>'Tracking PAG and Actuals'!$E$5</c:f>
              <c:strCache>
                <c:ptCount val="1"/>
                <c:pt idx="0">
                  <c:v>S&amp;P/TSX actual</c:v>
                </c:pt>
              </c:strCache>
            </c:strRef>
          </c:tx>
          <c:spPr>
            <a:ln w="28575" cap="rnd">
              <a:solidFill>
                <a:srgbClr val="BDE6EF"/>
              </a:solidFill>
              <a:round/>
            </a:ln>
            <a:effectLst/>
          </c:spPr>
          <c:marker>
            <c:symbol val="none"/>
          </c:marker>
          <c:cat>
            <c:numRef>
              <c:f>'Tracking PAG and Actuals'!$A$6:$A$186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'Tracking PAG and Actuals'!$E$6:$E$187</c:f>
              <c:numCache>
                <c:formatCode>_("$"* #,##0.00_);_("$"* \(#,##0.00\);_("$"* "-"??_);_(@_)</c:formatCode>
                <c:ptCount val="182"/>
                <c:pt idx="0">
                  <c:v>1000</c:v>
                </c:pt>
                <c:pt idx="1">
                  <c:v>970.38921141519631</c:v>
                </c:pt>
                <c:pt idx="2">
                  <c:v>909.14960740996821</c:v>
                </c:pt>
                <c:pt idx="3">
                  <c:v>979.95992681985967</c:v>
                </c:pt>
                <c:pt idx="4">
                  <c:v>1051.1137679499893</c:v>
                </c:pt>
                <c:pt idx="5">
                  <c:v>1171.6054263370133</c:v>
                </c:pt>
                <c:pt idx="6">
                  <c:v>1175.6379968982903</c:v>
                </c:pt>
                <c:pt idx="7">
                  <c:v>1225.2231149626566</c:v>
                </c:pt>
                <c:pt idx="8">
                  <c:v>1236.8257896427981</c:v>
                </c:pt>
                <c:pt idx="9">
                  <c:v>1300.4147513190101</c:v>
                </c:pt>
                <c:pt idx="10">
                  <c:v>1247.834158685265</c:v>
                </c:pt>
                <c:pt idx="11">
                  <c:v>1312.1576211752183</c:v>
                </c:pt>
                <c:pt idx="12">
                  <c:v>1350.5497653690047</c:v>
                </c:pt>
                <c:pt idx="13">
                  <c:v>1278.3239971473326</c:v>
                </c:pt>
                <c:pt idx="14">
                  <c:v>1341.8946724962314</c:v>
                </c:pt>
                <c:pt idx="15">
                  <c:v>1392.9932018401266</c:v>
                </c:pt>
                <c:pt idx="16">
                  <c:v>1416.1955034791911</c:v>
                </c:pt>
                <c:pt idx="17">
                  <c:v>1366.9373623627323</c:v>
                </c:pt>
                <c:pt idx="18">
                  <c:v>1316.1753885191467</c:v>
                </c:pt>
                <c:pt idx="19">
                  <c:v>1368.2818428089886</c:v>
                </c:pt>
                <c:pt idx="20">
                  <c:v>1394.2366720974153</c:v>
                </c:pt>
                <c:pt idx="21">
                  <c:v>1451.2351543322486</c:v>
                </c:pt>
                <c:pt idx="22">
                  <c:v>1490.57078593764</c:v>
                </c:pt>
                <c:pt idx="23">
                  <c:v>1525.9025826389607</c:v>
                </c:pt>
                <c:pt idx="24">
                  <c:v>1588.3251378658463</c:v>
                </c:pt>
                <c:pt idx="25">
                  <c:v>1603.98824798698</c:v>
                </c:pt>
                <c:pt idx="26">
                  <c:v>1675.1547153907306</c:v>
                </c:pt>
                <c:pt idx="27">
                  <c:v>1677.2419690368938</c:v>
                </c:pt>
                <c:pt idx="28">
                  <c:v>1660.1055034008211</c:v>
                </c:pt>
                <c:pt idx="29">
                  <c:v>1645.7058914192714</c:v>
                </c:pt>
                <c:pt idx="30">
                  <c:v>1590.9000269070245</c:v>
                </c:pt>
                <c:pt idx="31">
                  <c:v>1551.1538237145801</c:v>
                </c:pt>
                <c:pt idx="32">
                  <c:v>1532.4033719987565</c:v>
                </c:pt>
                <c:pt idx="33">
                  <c:v>1399.6755483068166</c:v>
                </c:pt>
                <c:pt idx="34">
                  <c:v>1478.1561112470492</c:v>
                </c:pt>
                <c:pt idx="35">
                  <c:v>1475.0339385527159</c:v>
                </c:pt>
                <c:pt idx="36">
                  <c:v>1449.9729623589017</c:v>
                </c:pt>
                <c:pt idx="37">
                  <c:v>1513.3794961507285</c:v>
                </c:pt>
                <c:pt idx="38">
                  <c:v>1538.7043179243458</c:v>
                </c:pt>
                <c:pt idx="39">
                  <c:v>1513.6220076819995</c:v>
                </c:pt>
                <c:pt idx="40">
                  <c:v>1504.5959635980182</c:v>
                </c:pt>
                <c:pt idx="41">
                  <c:v>1412.2143087898896</c:v>
                </c:pt>
                <c:pt idx="42">
                  <c:v>1427.762911670944</c:v>
                </c:pt>
                <c:pt idx="43">
                  <c:v>1439.1883831316472</c:v>
                </c:pt>
                <c:pt idx="44">
                  <c:v>1477.2940415308622</c:v>
                </c:pt>
                <c:pt idx="45">
                  <c:v>1527.961971405409</c:v>
                </c:pt>
                <c:pt idx="46">
                  <c:v>1544.2864370310324</c:v>
                </c:pt>
                <c:pt idx="47">
                  <c:v>1524.4858276609441</c:v>
                </c:pt>
                <c:pt idx="48">
                  <c:v>1554.1950141022419</c:v>
                </c:pt>
                <c:pt idx="49">
                  <c:v>1591.657428298005</c:v>
                </c:pt>
                <c:pt idx="50">
                  <c:v>1609.1497815654668</c:v>
                </c:pt>
                <c:pt idx="51">
                  <c:v>1606.0519906408838</c:v>
                </c:pt>
                <c:pt idx="52">
                  <c:v>1572.7909028133956</c:v>
                </c:pt>
                <c:pt idx="53">
                  <c:v>1600.630529981305</c:v>
                </c:pt>
                <c:pt idx="54">
                  <c:v>1540.5020380547185</c:v>
                </c:pt>
                <c:pt idx="55">
                  <c:v>1589.5982145578328</c:v>
                </c:pt>
                <c:pt idx="56">
                  <c:v>1614.2098695662401</c:v>
                </c:pt>
                <c:pt idx="57">
                  <c:v>1636.7786805805304</c:v>
                </c:pt>
                <c:pt idx="58">
                  <c:v>1714.1028510125841</c:v>
                </c:pt>
                <c:pt idx="59">
                  <c:v>1721.8614784582714</c:v>
                </c:pt>
                <c:pt idx="60">
                  <c:v>1756.11351107063</c:v>
                </c:pt>
                <c:pt idx="61">
                  <c:v>1770.4478147403479</c:v>
                </c:pt>
                <c:pt idx="62">
                  <c:v>1839.9602402997568</c:v>
                </c:pt>
                <c:pt idx="63">
                  <c:v>1862.551691528816</c:v>
                </c:pt>
                <c:pt idx="64">
                  <c:v>1907.7006336647808</c:v>
                </c:pt>
                <c:pt idx="65">
                  <c:v>1904.5623515868617</c:v>
                </c:pt>
                <c:pt idx="66">
                  <c:v>1982.0032062027228</c:v>
                </c:pt>
                <c:pt idx="67">
                  <c:v>2010.1624087098653</c:v>
                </c:pt>
                <c:pt idx="68">
                  <c:v>2052.1351899470487</c:v>
                </c:pt>
                <c:pt idx="69">
                  <c:v>1970.3295631570566</c:v>
                </c:pt>
                <c:pt idx="70">
                  <c:v>1929.5706457424644</c:v>
                </c:pt>
                <c:pt idx="71">
                  <c:v>1950.0504615556099</c:v>
                </c:pt>
                <c:pt idx="72">
                  <c:v>1941.4476153323023</c:v>
                </c:pt>
                <c:pt idx="73">
                  <c:v>1952.1050610458567</c:v>
                </c:pt>
                <c:pt idx="74">
                  <c:v>2029.7705762544208</c:v>
                </c:pt>
                <c:pt idx="75">
                  <c:v>1991.6126712057398</c:v>
                </c:pt>
                <c:pt idx="76">
                  <c:v>2039.9599790665097</c:v>
                </c:pt>
                <c:pt idx="77">
                  <c:v>2015.1166972454703</c:v>
                </c:pt>
                <c:pt idx="78">
                  <c:v>1959.0521238698402</c:v>
                </c:pt>
                <c:pt idx="79">
                  <c:v>1952.8691682942954</c:v>
                </c:pt>
                <c:pt idx="80">
                  <c:v>1874.0315865827126</c:v>
                </c:pt>
                <c:pt idx="81">
                  <c:v>1805.1635363667162</c:v>
                </c:pt>
                <c:pt idx="82">
                  <c:v>1840.4705159095408</c:v>
                </c:pt>
                <c:pt idx="83">
                  <c:v>1836.2363603590748</c:v>
                </c:pt>
                <c:pt idx="84">
                  <c:v>1779.9493033344691</c:v>
                </c:pt>
                <c:pt idx="85">
                  <c:v>1759.1464290721267</c:v>
                </c:pt>
                <c:pt idx="86">
                  <c:v>1767.379194861717</c:v>
                </c:pt>
                <c:pt idx="87">
                  <c:v>1860.7522298434612</c:v>
                </c:pt>
                <c:pt idx="88">
                  <c:v>1929.1740065952699</c:v>
                </c:pt>
                <c:pt idx="89">
                  <c:v>1948.3925012125587</c:v>
                </c:pt>
                <c:pt idx="90">
                  <c:v>1955.0622214056277</c:v>
                </c:pt>
                <c:pt idx="91">
                  <c:v>2031.4341966511652</c:v>
                </c:pt>
                <c:pt idx="92">
                  <c:v>2036.8587050319629</c:v>
                </c:pt>
                <c:pt idx="93">
                  <c:v>2061.6937144668373</c:v>
                </c:pt>
                <c:pt idx="94">
                  <c:v>2074.4314476066256</c:v>
                </c:pt>
                <c:pt idx="95">
                  <c:v>2119.9443747338696</c:v>
                </c:pt>
                <c:pt idx="96">
                  <c:v>2155.197366072246</c:v>
                </c:pt>
                <c:pt idx="97">
                  <c:v>2173.4863057177872</c:v>
                </c:pt>
                <c:pt idx="98">
                  <c:v>2178.0966371444083</c:v>
                </c:pt>
                <c:pt idx="99">
                  <c:v>2207.2167426129777</c:v>
                </c:pt>
                <c:pt idx="100">
                  <c:v>2216.9189454187967</c:v>
                </c:pt>
                <c:pt idx="101">
                  <c:v>2187.541960590353</c:v>
                </c:pt>
                <c:pt idx="102">
                  <c:v>2171.0433394665106</c:v>
                </c:pt>
                <c:pt idx="103">
                  <c:v>2169.7193222912952</c:v>
                </c:pt>
                <c:pt idx="104">
                  <c:v>2184.2090597431743</c:v>
                </c:pt>
                <c:pt idx="105">
                  <c:v>2251.032959798817</c:v>
                </c:pt>
                <c:pt idx="106">
                  <c:v>2312.5211707777539</c:v>
                </c:pt>
                <c:pt idx="107">
                  <c:v>2323.4385435724012</c:v>
                </c:pt>
                <c:pt idx="108">
                  <c:v>2351.2159101496968</c:v>
                </c:pt>
                <c:pt idx="109">
                  <c:v>2318.4172051699816</c:v>
                </c:pt>
                <c:pt idx="110">
                  <c:v>2248.5042219646671</c:v>
                </c:pt>
                <c:pt idx="111">
                  <c:v>2244.9523205784762</c:v>
                </c:pt>
                <c:pt idx="112">
                  <c:v>2285.8383715067685</c:v>
                </c:pt>
                <c:pt idx="113">
                  <c:v>2357.0462008413465</c:v>
                </c:pt>
                <c:pt idx="114">
                  <c:v>2396.9604640895727</c:v>
                </c:pt>
                <c:pt idx="115">
                  <c:v>2424.5253609590404</c:v>
                </c:pt>
                <c:pt idx="116">
                  <c:v>2404.6433338935349</c:v>
                </c:pt>
                <c:pt idx="117">
                  <c:v>2383.256167934665</c:v>
                </c:pt>
                <c:pt idx="118">
                  <c:v>2233.7249509969979</c:v>
                </c:pt>
                <c:pt idx="119">
                  <c:v>2264.6662875881998</c:v>
                </c:pt>
                <c:pt idx="120">
                  <c:v>2142.2806881580368</c:v>
                </c:pt>
                <c:pt idx="121">
                  <c:v>2329.4159956600465</c:v>
                </c:pt>
                <c:pt idx="122">
                  <c:v>2402.7485220729045</c:v>
                </c:pt>
                <c:pt idx="123">
                  <c:v>2427.0963315015092</c:v>
                </c:pt>
                <c:pt idx="124">
                  <c:v>2505.267333043656</c:v>
                </c:pt>
                <c:pt idx="125">
                  <c:v>2428.5056848708518</c:v>
                </c:pt>
                <c:pt idx="126">
                  <c:v>2489.8362851238994</c:v>
                </c:pt>
                <c:pt idx="127">
                  <c:v>2498.3816600327941</c:v>
                </c:pt>
                <c:pt idx="128">
                  <c:v>2509.2350306818453</c:v>
                </c:pt>
                <c:pt idx="129">
                  <c:v>2551.5979202350409</c:v>
                </c:pt>
                <c:pt idx="130">
                  <c:v>2529.6639060117609</c:v>
                </c:pt>
                <c:pt idx="131">
                  <c:v>2620.4703243384929</c:v>
                </c:pt>
                <c:pt idx="132">
                  <c:v>2632.3712403093355</c:v>
                </c:pt>
                <c:pt idx="133">
                  <c:v>2678.2899497474318</c:v>
                </c:pt>
                <c:pt idx="134">
                  <c:v>2520.2285965069636</c:v>
                </c:pt>
                <c:pt idx="135">
                  <c:v>2082.3058884586285</c:v>
                </c:pt>
                <c:pt idx="136">
                  <c:v>2307.0313540851225</c:v>
                </c:pt>
                <c:pt idx="137">
                  <c:v>2377.1524531108098</c:v>
                </c:pt>
                <c:pt idx="138">
                  <c:v>2435.6983069473249</c:v>
                </c:pt>
                <c:pt idx="139">
                  <c:v>2544.8903212211094</c:v>
                </c:pt>
                <c:pt idx="140">
                  <c:v>2604.6556989339078</c:v>
                </c:pt>
                <c:pt idx="141">
                  <c:v>2550.9565926128466</c:v>
                </c:pt>
                <c:pt idx="142">
                  <c:v>2471.5138205449502</c:v>
                </c:pt>
                <c:pt idx="143">
                  <c:v>2732.6991751124833</c:v>
                </c:pt>
                <c:pt idx="144">
                  <c:v>2779.788644887361</c:v>
                </c:pt>
                <c:pt idx="145">
                  <c:v>2770.8279091152122</c:v>
                </c:pt>
                <c:pt idx="146">
                  <c:v>2891.7658409664241</c:v>
                </c:pt>
                <c:pt idx="147">
                  <c:v>3003.6333190816085</c:v>
                </c:pt>
                <c:pt idx="148">
                  <c:v>3075.4123784503472</c:v>
                </c:pt>
                <c:pt idx="149">
                  <c:v>3181.3080645315786</c:v>
                </c:pt>
                <c:pt idx="150">
                  <c:v>3260.2549288182945</c:v>
                </c:pt>
                <c:pt idx="151">
                  <c:v>3286.4448680293176</c:v>
                </c:pt>
                <c:pt idx="152">
                  <c:v>3340.1087078619889</c:v>
                </c:pt>
                <c:pt idx="153">
                  <c:v>3265.8070061015383</c:v>
                </c:pt>
                <c:pt idx="154">
                  <c:v>3429.6050414533629</c:v>
                </c:pt>
                <c:pt idx="155">
                  <c:v>3373.9906600406307</c:v>
                </c:pt>
                <c:pt idx="156">
                  <c:v>3477.2639997074189</c:v>
                </c:pt>
                <c:pt idx="157">
                  <c:v>3462.9505946974873</c:v>
                </c:pt>
                <c:pt idx="158">
                  <c:v>3472.6445251171417</c:v>
                </c:pt>
                <c:pt idx="159">
                  <c:v>3610.0118512816539</c:v>
                </c:pt>
                <c:pt idx="160">
                  <c:v>3430.8863905315143</c:v>
                </c:pt>
                <c:pt idx="161">
                  <c:v>3432.8434629427575</c:v>
                </c:pt>
                <c:pt idx="162">
                  <c:v>3134.0000296064345</c:v>
                </c:pt>
                <c:pt idx="163">
                  <c:v>3279.9231800097355</c:v>
                </c:pt>
                <c:pt idx="164">
                  <c:v>3227.2158892510356</c:v>
                </c:pt>
                <c:pt idx="165">
                  <c:v>3089.8402907003574</c:v>
                </c:pt>
                <c:pt idx="166">
                  <c:v>3261.9860344705971</c:v>
                </c:pt>
                <c:pt idx="167">
                  <c:v>3442.6540775462181</c:v>
                </c:pt>
                <c:pt idx="168">
                  <c:v>3274.12859119522</c:v>
                </c:pt>
                <c:pt idx="169">
                  <c:v>3514.0373685452523</c:v>
                </c:pt>
                <c:pt idx="170">
                  <c:v>3437.2104120606155</c:v>
                </c:pt>
                <c:pt idx="171">
                  <c:v>3455.0552551856968</c:v>
                </c:pt>
                <c:pt idx="172">
                  <c:v>3518.9655337561235</c:v>
                </c:pt>
                <c:pt idx="173">
                  <c:v>3365.8179778979238</c:v>
                </c:pt>
                <c:pt idx="174">
                  <c:v>3470.8111031096319</c:v>
                </c:pt>
                <c:pt idx="175">
                  <c:v>3533.8797752349124</c:v>
                </c:pt>
                <c:pt idx="176">
                  <c:v>3544.9961206862749</c:v>
                </c:pt>
                <c:pt idx="177">
                  <c:v>3321.579869017648</c:v>
                </c:pt>
                <c:pt idx="178">
                  <c:v>3311.6917552174791</c:v>
                </c:pt>
                <c:pt idx="179">
                  <c:v>3558.8789262268579</c:v>
                </c:pt>
                <c:pt idx="180">
                  <c:v>3645.3780436938714</c:v>
                </c:pt>
                <c:pt idx="181">
                  <c:v>3696.0694845606781</c:v>
                </c:pt>
              </c:numCache>
            </c:numRef>
          </c:val>
          <c:smooth val="0"/>
          <c:extLst>
            <c:ext xmlns:c16="http://schemas.microsoft.com/office/drawing/2014/chart" uri="{C3380CC4-5D6E-409C-BE32-E72D297353CC}">
              <c16:uniqueId val="{00000000-DC8F-EC45-B4AE-FE13017CBC1A}"/>
            </c:ext>
          </c:extLst>
        </c:ser>
        <c:ser>
          <c:idx val="2"/>
          <c:order val="1"/>
          <c:tx>
            <c:strRef>
              <c:f>'Tracking PAG and Actuals'!$G$5</c:f>
              <c:strCache>
                <c:ptCount val="1"/>
                <c:pt idx="0">
                  <c:v>FTSE universe actual</c:v>
                </c:pt>
              </c:strCache>
            </c:strRef>
          </c:tx>
          <c:spPr>
            <a:ln w="28575" cap="rnd">
              <a:solidFill>
                <a:srgbClr val="026028"/>
              </a:solidFill>
              <a:round/>
            </a:ln>
            <a:effectLst/>
          </c:spPr>
          <c:marker>
            <c:symbol val="none"/>
          </c:marker>
          <c:cat>
            <c:numRef>
              <c:f>'Tracking PAG and Actuals'!$A$6:$A$186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'Tracking PAG and Actuals'!$G$6:$G$187</c:f>
              <c:numCache>
                <c:formatCode>_("$"* #,##0.00_);_("$"* \(#,##0.00\);_("$"* "-"??_);_(@_)</c:formatCode>
                <c:ptCount val="182"/>
                <c:pt idx="0">
                  <c:v>1000</c:v>
                </c:pt>
                <c:pt idx="1">
                  <c:v>990.47205437202422</c:v>
                </c:pt>
                <c:pt idx="2">
                  <c:v>997.26569739373963</c:v>
                </c:pt>
                <c:pt idx="3">
                  <c:v>1015.2272098072817</c:v>
                </c:pt>
                <c:pt idx="4">
                  <c:v>1015.4534357747051</c:v>
                </c:pt>
                <c:pt idx="5">
                  <c:v>1014.0985109698142</c:v>
                </c:pt>
                <c:pt idx="6">
                  <c:v>1027.9421959763238</c:v>
                </c:pt>
                <c:pt idx="7">
                  <c:v>1034.7438469968861</c:v>
                </c:pt>
                <c:pt idx="8">
                  <c:v>1046.4093563170527</c:v>
                </c:pt>
                <c:pt idx="9">
                  <c:v>1055.8376309593812</c:v>
                </c:pt>
                <c:pt idx="10">
                  <c:v>1055.2180120486062</c:v>
                </c:pt>
                <c:pt idx="11">
                  <c:v>1069.2995060208711</c:v>
                </c:pt>
                <c:pt idx="12">
                  <c:v>1054.1033272091208</c:v>
                </c:pt>
                <c:pt idx="13">
                  <c:v>1073.5227244127277</c:v>
                </c:pt>
                <c:pt idx="14">
                  <c:v>1075.1663661760433</c:v>
                </c:pt>
                <c:pt idx="15">
                  <c:v>1067.3579953004485</c:v>
                </c:pt>
                <c:pt idx="16">
                  <c:v>1066.704485394554</c:v>
                </c:pt>
                <c:pt idx="17">
                  <c:v>1079.2465845884917</c:v>
                </c:pt>
                <c:pt idx="18">
                  <c:v>1098.6336637967522</c:v>
                </c:pt>
                <c:pt idx="19">
                  <c:v>1103.7217460640686</c:v>
                </c:pt>
                <c:pt idx="20">
                  <c:v>1125.9286418662755</c:v>
                </c:pt>
                <c:pt idx="21">
                  <c:v>1133.2629678101327</c:v>
                </c:pt>
                <c:pt idx="22">
                  <c:v>1135.7962124453454</c:v>
                </c:pt>
                <c:pt idx="23">
                  <c:v>1123.3792382333897</c:v>
                </c:pt>
                <c:pt idx="24">
                  <c:v>1125.1953379718714</c:v>
                </c:pt>
                <c:pt idx="25">
                  <c:v>1120.2332386864136</c:v>
                </c:pt>
                <c:pt idx="26">
                  <c:v>1122.8072383157576</c:v>
                </c:pt>
                <c:pt idx="27">
                  <c:v>1122.1208384145993</c:v>
                </c:pt>
                <c:pt idx="28">
                  <c:v>1131.7018370349354</c:v>
                </c:pt>
                <c:pt idx="29">
                  <c:v>1149.1764345185934</c:v>
                </c:pt>
                <c:pt idx="30">
                  <c:v>1149.9343344094559</c:v>
                </c:pt>
                <c:pt idx="31">
                  <c:v>1173.4292310261908</c:v>
                </c:pt>
                <c:pt idx="32">
                  <c:v>1187.2430290370037</c:v>
                </c:pt>
                <c:pt idx="33">
                  <c:v>1208.764525937908</c:v>
                </c:pt>
                <c:pt idx="34">
                  <c:v>1203.5450266895161</c:v>
                </c:pt>
                <c:pt idx="35">
                  <c:v>1213.6122252398395</c:v>
                </c:pt>
                <c:pt idx="36">
                  <c:v>1234.0469222972433</c:v>
                </c:pt>
                <c:pt idx="37">
                  <c:v>1240.3103213953138</c:v>
                </c:pt>
                <c:pt idx="38">
                  <c:v>1235.3625221077968</c:v>
                </c:pt>
                <c:pt idx="39">
                  <c:v>1231.4300226740766</c:v>
                </c:pt>
                <c:pt idx="40">
                  <c:v>1233.0030224475647</c:v>
                </c:pt>
                <c:pt idx="41">
                  <c:v>1259.0004187039397</c:v>
                </c:pt>
                <c:pt idx="42">
                  <c:v>1259.1291186854069</c:v>
                </c:pt>
                <c:pt idx="43">
                  <c:v>1267.4660174848934</c:v>
                </c:pt>
                <c:pt idx="44">
                  <c:v>1266.1647176722806</c:v>
                </c:pt>
                <c:pt idx="45">
                  <c:v>1274.6875164449978</c:v>
                </c:pt>
                <c:pt idx="46">
                  <c:v>1272.2708167930027</c:v>
                </c:pt>
                <c:pt idx="47">
                  <c:v>1280.1787156542653</c:v>
                </c:pt>
                <c:pt idx="48">
                  <c:v>1278.4770158993099</c:v>
                </c:pt>
                <c:pt idx="49">
                  <c:v>1268.7959172933881</c:v>
                </c:pt>
                <c:pt idx="50">
                  <c:v>1281.6659154401084</c:v>
                </c:pt>
                <c:pt idx="51">
                  <c:v>1287.3430146226062</c:v>
                </c:pt>
                <c:pt idx="52">
                  <c:v>1302.0434125057488</c:v>
                </c:pt>
                <c:pt idx="53">
                  <c:v>1282.9958152486031</c:v>
                </c:pt>
                <c:pt idx="54">
                  <c:v>1256.9984189922282</c:v>
                </c:pt>
                <c:pt idx="55">
                  <c:v>1259.3579186524603</c:v>
                </c:pt>
                <c:pt idx="56">
                  <c:v>1251.8647197314808</c:v>
                </c:pt>
                <c:pt idx="57">
                  <c:v>1258.4141187883674</c:v>
                </c:pt>
                <c:pt idx="58">
                  <c:v>1271.6416168836076</c:v>
                </c:pt>
                <c:pt idx="59">
                  <c:v>1268.6386173160397</c:v>
                </c:pt>
                <c:pt idx="60">
                  <c:v>1263.2189180964765</c:v>
                </c:pt>
                <c:pt idx="61">
                  <c:v>1296.108913360317</c:v>
                </c:pt>
                <c:pt idx="62">
                  <c:v>1300.6420127075507</c:v>
                </c:pt>
                <c:pt idx="63">
                  <c:v>1298.1681130637924</c:v>
                </c:pt>
                <c:pt idx="64">
                  <c:v>1304.7461121165607</c:v>
                </c:pt>
                <c:pt idx="65">
                  <c:v>1320.7192098164348</c:v>
                </c:pt>
                <c:pt idx="66">
                  <c:v>1324.065409334582</c:v>
                </c:pt>
                <c:pt idx="67">
                  <c:v>1332.4166081320095</c:v>
                </c:pt>
                <c:pt idx="68">
                  <c:v>1346.630806085165</c:v>
                </c:pt>
                <c:pt idx="69">
                  <c:v>1338.1509073062705</c:v>
                </c:pt>
                <c:pt idx="70">
                  <c:v>1345.7728062087172</c:v>
                </c:pt>
                <c:pt idx="71">
                  <c:v>1366.6079032084631</c:v>
                </c:pt>
                <c:pt idx="72">
                  <c:v>1374.2584021067912</c:v>
                </c:pt>
                <c:pt idx="73">
                  <c:v>1437.8361929515893</c:v>
                </c:pt>
                <c:pt idx="74">
                  <c:v>1435.9056932295812</c:v>
                </c:pt>
                <c:pt idx="75">
                  <c:v>1431.343993886466</c:v>
                </c:pt>
                <c:pt idx="76">
                  <c:v>1411.8530966931551</c:v>
                </c:pt>
                <c:pt idx="77">
                  <c:v>1414.6844962854334</c:v>
                </c:pt>
                <c:pt idx="78">
                  <c:v>1406.833797415934</c:v>
                </c:pt>
                <c:pt idx="79">
                  <c:v>1427.0396945062848</c:v>
                </c:pt>
                <c:pt idx="80">
                  <c:v>1412.6967965716622</c:v>
                </c:pt>
                <c:pt idx="81">
                  <c:v>1408.8786971214686</c:v>
                </c:pt>
                <c:pt idx="82">
                  <c:v>1405.2607976424461</c:v>
                </c:pt>
                <c:pt idx="83">
                  <c:v>1406.6764974385851</c:v>
                </c:pt>
                <c:pt idx="84">
                  <c:v>1422.6352951405183</c:v>
                </c:pt>
                <c:pt idx="85">
                  <c:v>1428.169394343608</c:v>
                </c:pt>
                <c:pt idx="86">
                  <c:v>1431.2295939029391</c:v>
                </c:pt>
                <c:pt idx="87">
                  <c:v>1442.4693922844081</c:v>
                </c:pt>
                <c:pt idx="88">
                  <c:v>1441.3253924491439</c:v>
                </c:pt>
                <c:pt idx="89">
                  <c:v>1454.4241905629171</c:v>
                </c:pt>
                <c:pt idx="90">
                  <c:v>1480.2070868501798</c:v>
                </c:pt>
                <c:pt idx="91">
                  <c:v>1492.6909850524985</c:v>
                </c:pt>
                <c:pt idx="92">
                  <c:v>1494.0494848568746</c:v>
                </c:pt>
                <c:pt idx="93">
                  <c:v>1497.7531843235422</c:v>
                </c:pt>
                <c:pt idx="94">
                  <c:v>1484.1681862797818</c:v>
                </c:pt>
                <c:pt idx="95">
                  <c:v>1453.5089906947057</c:v>
                </c:pt>
                <c:pt idx="96">
                  <c:v>1446.2874917346014</c:v>
                </c:pt>
                <c:pt idx="97">
                  <c:v>1444.5285919878829</c:v>
                </c:pt>
                <c:pt idx="98">
                  <c:v>1458.3280900007551</c:v>
                </c:pt>
                <c:pt idx="99">
                  <c:v>1464.2482891482466</c:v>
                </c:pt>
                <c:pt idx="100">
                  <c:v>1485.2549861232824</c:v>
                </c:pt>
                <c:pt idx="101">
                  <c:v>1497.9819842905945</c:v>
                </c:pt>
                <c:pt idx="102">
                  <c:v>1480.4787868110548</c:v>
                </c:pt>
                <c:pt idx="103">
                  <c:v>1452.3220908656192</c:v>
                </c:pt>
                <c:pt idx="104">
                  <c:v>1472.7710879209637</c:v>
                </c:pt>
                <c:pt idx="105">
                  <c:v>1453.2801907276528</c:v>
                </c:pt>
                <c:pt idx="106">
                  <c:v>1477.1611872887893</c:v>
                </c:pt>
                <c:pt idx="107">
                  <c:v>1488.7870856146596</c:v>
                </c:pt>
                <c:pt idx="108">
                  <c:v>1482.6809864939378</c:v>
                </c:pt>
                <c:pt idx="109">
                  <c:v>1470.8262882010142</c:v>
                </c:pt>
                <c:pt idx="110">
                  <c:v>1472.999887888016</c:v>
                </c:pt>
                <c:pt idx="111">
                  <c:v>1484.1252862859587</c:v>
                </c:pt>
                <c:pt idx="112">
                  <c:v>1471.4125881165876</c:v>
                </c:pt>
                <c:pt idx="113">
                  <c:v>1483.2529864115702</c:v>
                </c:pt>
                <c:pt idx="114">
                  <c:v>1491.7471851884056</c:v>
                </c:pt>
                <c:pt idx="115">
                  <c:v>1480.7790867678118</c:v>
                </c:pt>
                <c:pt idx="116">
                  <c:v>1491.9044851657543</c:v>
                </c:pt>
                <c:pt idx="117">
                  <c:v>1477.475787243487</c:v>
                </c:pt>
                <c:pt idx="118">
                  <c:v>1468.4095885490194</c:v>
                </c:pt>
                <c:pt idx="119">
                  <c:v>1483.4531863827417</c:v>
                </c:pt>
                <c:pt idx="120">
                  <c:v>1503.558983487507</c:v>
                </c:pt>
                <c:pt idx="121">
                  <c:v>1523.6504805943314</c:v>
                </c:pt>
                <c:pt idx="122">
                  <c:v>1526.4246801948466</c:v>
                </c:pt>
                <c:pt idx="123">
                  <c:v>1562.3462750221368</c:v>
                </c:pt>
                <c:pt idx="124">
                  <c:v>1560.7446752527671</c:v>
                </c:pt>
                <c:pt idx="125">
                  <c:v>1587.1567714494254</c:v>
                </c:pt>
                <c:pt idx="126">
                  <c:v>1601.6197893667504</c:v>
                </c:pt>
                <c:pt idx="127">
                  <c:v>1604.306758979827</c:v>
                </c:pt>
                <c:pt idx="128">
                  <c:v>1634.3896646478886</c:v>
                </c:pt>
                <c:pt idx="129">
                  <c:v>1620.6630966245141</c:v>
                </c:pt>
                <c:pt idx="130">
                  <c:v>1617.8617270279117</c:v>
                </c:pt>
                <c:pt idx="131">
                  <c:v>1626.2243658236916</c:v>
                </c:pt>
                <c:pt idx="132">
                  <c:v>1606.8650286114362</c:v>
                </c:pt>
                <c:pt idx="133">
                  <c:v>1653.5874118834131</c:v>
                </c:pt>
                <c:pt idx="134">
                  <c:v>1665.3191301940456</c:v>
                </c:pt>
                <c:pt idx="135">
                  <c:v>1632.0044249913631</c:v>
                </c:pt>
                <c:pt idx="136">
                  <c:v>1693.7861360947966</c:v>
                </c:pt>
                <c:pt idx="137">
                  <c:v>1699.0871453314514</c:v>
                </c:pt>
                <c:pt idx="138">
                  <c:v>1727.8201311939015</c:v>
                </c:pt>
                <c:pt idx="139">
                  <c:v>1749.7363080379721</c:v>
                </c:pt>
                <c:pt idx="140">
                  <c:v>1729.956550886257</c:v>
                </c:pt>
                <c:pt idx="141">
                  <c:v>1735.4220100992311</c:v>
                </c:pt>
                <c:pt idx="142">
                  <c:v>1722.2960419893705</c:v>
                </c:pt>
                <c:pt idx="143">
                  <c:v>1740.0008694398755</c:v>
                </c:pt>
                <c:pt idx="144">
                  <c:v>1746.3672285231196</c:v>
                </c:pt>
                <c:pt idx="145">
                  <c:v>1727.0207613090108</c:v>
                </c:pt>
                <c:pt idx="146">
                  <c:v>1683.4686875805091</c:v>
                </c:pt>
                <c:pt idx="147">
                  <c:v>1658.3950711911102</c:v>
                </c:pt>
                <c:pt idx="148">
                  <c:v>1659.3603210521142</c:v>
                </c:pt>
                <c:pt idx="149">
                  <c:v>1669.8207695458098</c:v>
                </c:pt>
                <c:pt idx="150">
                  <c:v>1685.8399631184875</c:v>
                </c:pt>
                <c:pt idx="151">
                  <c:v>1703.2041147386078</c:v>
                </c:pt>
                <c:pt idx="152">
                  <c:v>1701.0877150433694</c:v>
                </c:pt>
                <c:pt idx="153">
                  <c:v>1677.3511484614351</c:v>
                </c:pt>
                <c:pt idx="154">
                  <c:v>1659.6749210068119</c:v>
                </c:pt>
                <c:pt idx="155">
                  <c:v>1674.1007589294913</c:v>
                </c:pt>
                <c:pt idx="156">
                  <c:v>1701.9366079231997</c:v>
                </c:pt>
                <c:pt idx="157">
                  <c:v>1644.0707632538108</c:v>
                </c:pt>
                <c:pt idx="158">
                  <c:v>1632.3447649423545</c:v>
                </c:pt>
                <c:pt idx="159">
                  <c:v>1583.3541302970059</c:v>
                </c:pt>
                <c:pt idx="160">
                  <c:v>1528.2407799333284</c:v>
                </c:pt>
                <c:pt idx="161">
                  <c:v>1527.1968800836498</c:v>
                </c:pt>
                <c:pt idx="162">
                  <c:v>1493.892184879526</c:v>
                </c:pt>
                <c:pt idx="163">
                  <c:v>1552.2075764821095</c:v>
                </c:pt>
                <c:pt idx="164">
                  <c:v>1509.6507826102879</c:v>
                </c:pt>
                <c:pt idx="165">
                  <c:v>1501.6713837593211</c:v>
                </c:pt>
                <c:pt idx="166">
                  <c:v>1486.6134859276583</c:v>
                </c:pt>
                <c:pt idx="167">
                  <c:v>1528.45527990244</c:v>
                </c:pt>
                <c:pt idx="168">
                  <c:v>1503.2157835369278</c:v>
                </c:pt>
                <c:pt idx="169">
                  <c:v>1549.6621768486473</c:v>
                </c:pt>
                <c:pt idx="170">
                  <c:v>1518.7741812965185</c:v>
                </c:pt>
                <c:pt idx="171">
                  <c:v>1551.5783765727144</c:v>
                </c:pt>
                <c:pt idx="172">
                  <c:v>1566.7792743837852</c:v>
                </c:pt>
                <c:pt idx="173">
                  <c:v>1540.3099781953638</c:v>
                </c:pt>
                <c:pt idx="174">
                  <c:v>1540.9248781068181</c:v>
                </c:pt>
                <c:pt idx="175">
                  <c:v>1523.8792805613843</c:v>
                </c:pt>
                <c:pt idx="176">
                  <c:v>1521.0764809649875</c:v>
                </c:pt>
                <c:pt idx="177">
                  <c:v>1481.2795866957401</c:v>
                </c:pt>
                <c:pt idx="178">
                  <c:v>1486.7707859050076</c:v>
                </c:pt>
                <c:pt idx="179">
                  <c:v>1550.5916767147992</c:v>
                </c:pt>
                <c:pt idx="180">
                  <c:v>1603.7733690566356</c:v>
                </c:pt>
                <c:pt idx="181">
                  <c:v>1581.8514722133889</c:v>
                </c:pt>
              </c:numCache>
            </c:numRef>
          </c:val>
          <c:smooth val="0"/>
          <c:extLst>
            <c:ext xmlns:c16="http://schemas.microsoft.com/office/drawing/2014/chart" uri="{C3380CC4-5D6E-409C-BE32-E72D297353CC}">
              <c16:uniqueId val="{00000001-DC8F-EC45-B4AE-FE13017CBC1A}"/>
            </c:ext>
          </c:extLst>
        </c:ser>
        <c:ser>
          <c:idx val="4"/>
          <c:order val="2"/>
          <c:tx>
            <c:strRef>
              <c:f>'Tracking PAG and Actuals'!$I$5</c:f>
              <c:strCache>
                <c:ptCount val="1"/>
                <c:pt idx="0">
                  <c:v>Balanced Actual</c:v>
                </c:pt>
              </c:strCache>
            </c:strRef>
          </c:tx>
          <c:spPr>
            <a:ln w="28575" cap="rnd">
              <a:solidFill>
                <a:srgbClr val="F75B1F"/>
              </a:solidFill>
              <a:round/>
            </a:ln>
            <a:effectLst/>
          </c:spPr>
          <c:marker>
            <c:symbol val="none"/>
          </c:marker>
          <c:cat>
            <c:numRef>
              <c:f>'Tracking PAG and Actuals'!$A$6:$A$186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'Tracking PAG and Actuals'!$I$6:$I$186</c:f>
              <c:numCache>
                <c:formatCode>_("$"* #,##0.00_);_("$"* \(#,##0.00\);_("$"* "-"??_);_(@_)</c:formatCode>
                <c:ptCount val="181"/>
                <c:pt idx="0">
                  <c:v>1000</c:v>
                </c:pt>
                <c:pt idx="1">
                  <c:v>978.42234859792745</c:v>
                </c:pt>
                <c:pt idx="2">
                  <c:v>944.39604340347682</c:v>
                </c:pt>
                <c:pt idx="3">
                  <c:v>994.06684001482859</c:v>
                </c:pt>
                <c:pt idx="4">
                  <c:v>1036.8496350798757</c:v>
                </c:pt>
                <c:pt idx="5">
                  <c:v>1108.6026601901337</c:v>
                </c:pt>
                <c:pt idx="6">
                  <c:v>1116.5596765295036</c:v>
                </c:pt>
                <c:pt idx="7">
                  <c:v>1149.0314077763483</c:v>
                </c:pt>
                <c:pt idx="8">
                  <c:v>1160.6592163124999</c:v>
                </c:pt>
                <c:pt idx="9">
                  <c:v>1202.5839031751584</c:v>
                </c:pt>
                <c:pt idx="10">
                  <c:v>1170.7877000306016</c:v>
                </c:pt>
                <c:pt idx="11">
                  <c:v>1215.0143751134794</c:v>
                </c:pt>
                <c:pt idx="12">
                  <c:v>1231.9711901050512</c:v>
                </c:pt>
                <c:pt idx="13">
                  <c:v>1196.4034880534907</c:v>
                </c:pt>
                <c:pt idx="14">
                  <c:v>1235.2033499681561</c:v>
                </c:pt>
                <c:pt idx="15">
                  <c:v>1262.7391192242553</c:v>
                </c:pt>
                <c:pt idx="16">
                  <c:v>1276.3990962453363</c:v>
                </c:pt>
                <c:pt idx="17">
                  <c:v>1251.8610512530361</c:v>
                </c:pt>
                <c:pt idx="18">
                  <c:v>1229.1586986301891</c:v>
                </c:pt>
                <c:pt idx="19">
                  <c:v>1262.4578041110208</c:v>
                </c:pt>
                <c:pt idx="20">
                  <c:v>1286.9134600049595</c:v>
                </c:pt>
                <c:pt idx="21">
                  <c:v>1324.0462797234022</c:v>
                </c:pt>
                <c:pt idx="22">
                  <c:v>1348.6609565407223</c:v>
                </c:pt>
                <c:pt idx="23">
                  <c:v>1364.8932448767323</c:v>
                </c:pt>
                <c:pt idx="24">
                  <c:v>1403.0732179082563</c:v>
                </c:pt>
                <c:pt idx="25">
                  <c:v>1410.4862442667536</c:v>
                </c:pt>
                <c:pt idx="26">
                  <c:v>1454.2157245607414</c:v>
                </c:pt>
                <c:pt idx="27">
                  <c:v>1455.193516787976</c:v>
                </c:pt>
                <c:pt idx="28">
                  <c:v>1448.7440368544667</c:v>
                </c:pt>
                <c:pt idx="29">
                  <c:v>1447.0941086590003</c:v>
                </c:pt>
                <c:pt idx="30">
                  <c:v>1414.513749907997</c:v>
                </c:pt>
                <c:pt idx="31">
                  <c:v>1400.0639866392244</c:v>
                </c:pt>
                <c:pt idx="32">
                  <c:v>1394.3392348140553</c:v>
                </c:pt>
                <c:pt idx="33">
                  <c:v>1323.311139359253</c:v>
                </c:pt>
                <c:pt idx="34">
                  <c:v>1368.3116774240361</c:v>
                </c:pt>
                <c:pt idx="35">
                  <c:v>1370.4652532275654</c:v>
                </c:pt>
                <c:pt idx="36">
                  <c:v>1363.6025463342385</c:v>
                </c:pt>
                <c:pt idx="37">
                  <c:v>1404.1518262485627</c:v>
                </c:pt>
                <c:pt idx="38">
                  <c:v>1417.3675995977262</c:v>
                </c:pt>
                <c:pt idx="39">
                  <c:v>1400.7452136788304</c:v>
                </c:pt>
                <c:pt idx="40">
                  <c:v>1395.9587871378369</c:v>
                </c:pt>
                <c:pt idx="41">
                  <c:v>1350.9287527555098</c:v>
                </c:pt>
                <c:pt idx="42">
                  <c:v>1360.3093944767293</c:v>
                </c:pt>
                <c:pt idx="43">
                  <c:v>1370.4994368729458</c:v>
                </c:pt>
                <c:pt idx="44">
                  <c:v>1392.8423119874296</c:v>
                </c:pt>
                <c:pt idx="45">
                  <c:v>1426.6521894212447</c:v>
                </c:pt>
                <c:pt idx="46">
                  <c:v>1435.4801889358205</c:v>
                </c:pt>
                <c:pt idx="47">
                  <c:v>1426.7629828582726</c:v>
                </c:pt>
                <c:pt idx="48">
                  <c:v>1443.907814821069</c:v>
                </c:pt>
                <c:pt idx="49">
                  <c:v>1462.5128238961584</c:v>
                </c:pt>
                <c:pt idx="50">
                  <c:v>1478.1562351153234</c:v>
                </c:pt>
                <c:pt idx="51">
                  <c:v>1478.5684002335727</c:v>
                </c:pt>
                <c:pt idx="52">
                  <c:v>1464.4919066903369</c:v>
                </c:pt>
                <c:pt idx="53">
                  <c:v>1473.5766440882244</c:v>
                </c:pt>
                <c:pt idx="54">
                  <c:v>1427.1005904297224</c:v>
                </c:pt>
                <c:pt idx="55">
                  <c:v>1457.5020961956836</c:v>
                </c:pt>
                <c:pt idx="56">
                  <c:v>1469.2718096323365</c:v>
                </c:pt>
                <c:pt idx="57">
                  <c:v>1485.4328558636653</c:v>
                </c:pt>
                <c:pt idx="58">
                  <c:v>1537.1183573609935</c:v>
                </c:pt>
                <c:pt idx="59">
                  <c:v>1540.5723340013787</c:v>
                </c:pt>
                <c:pt idx="60">
                  <c:v>1558.9556738809686</c:v>
                </c:pt>
                <c:pt idx="61">
                  <c:v>1580.7122541883355</c:v>
                </c:pt>
                <c:pt idx="62">
                  <c:v>1624.2329492628746</c:v>
                </c:pt>
                <c:pt idx="63">
                  <c:v>1636.7982601428066</c:v>
                </c:pt>
                <c:pt idx="64">
                  <c:v>1666.5188250454926</c:v>
                </c:pt>
                <c:pt idx="65">
                  <c:v>1671.0250948786911</c:v>
                </c:pt>
                <c:pt idx="66">
                  <c:v>1718.8280874554666</c:v>
                </c:pt>
                <c:pt idx="67">
                  <c:v>1739.0640884787229</c:v>
                </c:pt>
                <c:pt idx="68">
                  <c:v>1769.9334364022952</c:v>
                </c:pt>
                <c:pt idx="69">
                  <c:v>1717.458100816742</c:v>
                </c:pt>
                <c:pt idx="70">
                  <c:v>1696.0515099289655</c:v>
                </c:pt>
                <c:pt idx="71">
                  <c:v>1716.673438216751</c:v>
                </c:pt>
                <c:pt idx="72">
                  <c:v>1714.5719300420978</c:v>
                </c:pt>
                <c:pt idx="73">
                  <c:v>1746.3975138081496</c:v>
                </c:pt>
                <c:pt idx="74">
                  <c:v>1792.2246230444848</c:v>
                </c:pt>
                <c:pt idx="75">
                  <c:v>1767.5052002780303</c:v>
                </c:pt>
                <c:pt idx="76">
                  <c:v>1788.7172261171677</c:v>
                </c:pt>
                <c:pt idx="77">
                  <c:v>1774.9438168614554</c:v>
                </c:pt>
                <c:pt idx="78">
                  <c:v>1738.1647932882777</c:v>
                </c:pt>
                <c:pt idx="79">
                  <c:v>1742.5373787790909</c:v>
                </c:pt>
                <c:pt idx="80">
                  <c:v>1689.4976705782924</c:v>
                </c:pt>
                <c:pt idx="81">
                  <c:v>1646.649600668617</c:v>
                </c:pt>
                <c:pt idx="82">
                  <c:v>1666.3866286027028</c:v>
                </c:pt>
                <c:pt idx="83">
                  <c:v>1664.4124151908786</c:v>
                </c:pt>
                <c:pt idx="84">
                  <c:v>1637.0237000568886</c:v>
                </c:pt>
                <c:pt idx="85">
                  <c:v>1626.7556151807194</c:v>
                </c:pt>
                <c:pt idx="86">
                  <c:v>1632.9193544782056</c:v>
                </c:pt>
                <c:pt idx="87">
                  <c:v>1693.4390948198402</c:v>
                </c:pt>
                <c:pt idx="88">
                  <c:v>1734.0345609368196</c:v>
                </c:pt>
                <c:pt idx="89">
                  <c:v>1750.8051769527021</c:v>
                </c:pt>
                <c:pt idx="90">
                  <c:v>1765.1201675834486</c:v>
                </c:pt>
                <c:pt idx="91">
                  <c:v>1815.9369120116985</c:v>
                </c:pt>
                <c:pt idx="92">
                  <c:v>1819.7350169619276</c:v>
                </c:pt>
                <c:pt idx="93">
                  <c:v>1836.1175024095191</c:v>
                </c:pt>
                <c:pt idx="94">
                  <c:v>1838.326143075888</c:v>
                </c:pt>
                <c:pt idx="95">
                  <c:v>1853.370221118204</c:v>
                </c:pt>
                <c:pt idx="96">
                  <c:v>1871.633416337188</c:v>
                </c:pt>
                <c:pt idx="97">
                  <c:v>1881.9032202258254</c:v>
                </c:pt>
                <c:pt idx="98">
                  <c:v>1890.1892182869469</c:v>
                </c:pt>
                <c:pt idx="99">
                  <c:v>1910.0293612270852</c:v>
                </c:pt>
                <c:pt idx="100">
                  <c:v>1924.2533617005911</c:v>
                </c:pt>
                <c:pt idx="101">
                  <c:v>1911.7179700704496</c:v>
                </c:pt>
                <c:pt idx="102">
                  <c:v>1894.8175184043282</c:v>
                </c:pt>
                <c:pt idx="103">
                  <c:v>1882.7604297210246</c:v>
                </c:pt>
                <c:pt idx="104">
                  <c:v>1899.63387101429</c:v>
                </c:pt>
                <c:pt idx="105">
                  <c:v>1931.9318521703512</c:v>
                </c:pt>
                <c:pt idx="106">
                  <c:v>1978.3771773821682</c:v>
                </c:pt>
                <c:pt idx="107">
                  <c:v>1989.5779603893047</c:v>
                </c:pt>
                <c:pt idx="108">
                  <c:v>2003.8019406873932</c:v>
                </c:pt>
                <c:pt idx="109">
                  <c:v>1979.3808383823946</c:v>
                </c:pt>
                <c:pt idx="110">
                  <c:v>1938.3024883340067</c:v>
                </c:pt>
                <c:pt idx="111">
                  <c:v>1940.6215068614692</c:v>
                </c:pt>
                <c:pt idx="112">
                  <c:v>1960.0680581506961</c:v>
                </c:pt>
                <c:pt idx="113">
                  <c:v>2007.5289150694359</c:v>
                </c:pt>
                <c:pt idx="114">
                  <c:v>2034.8751525291059</c:v>
                </c:pt>
                <c:pt idx="115">
                  <c:v>2047.0268512825489</c:v>
                </c:pt>
                <c:pt idx="116">
                  <c:v>2039.5477944024226</c:v>
                </c:pt>
                <c:pt idx="117">
                  <c:v>2020.9440156581936</c:v>
                </c:pt>
                <c:pt idx="118">
                  <c:v>1927.5988060178065</c:v>
                </c:pt>
                <c:pt idx="119">
                  <c:v>1952.1810471060166</c:v>
                </c:pt>
                <c:pt idx="120">
                  <c:v>1886.7920062898249</c:v>
                </c:pt>
                <c:pt idx="121">
                  <c:v>2007.1097896337606</c:v>
                </c:pt>
                <c:pt idx="122">
                  <c:v>2052.2189853216814</c:v>
                </c:pt>
                <c:pt idx="123">
                  <c:v>2081.1963089097603</c:v>
                </c:pt>
                <c:pt idx="124">
                  <c:v>2127.4582699273005</c:v>
                </c:pt>
                <c:pt idx="125">
                  <c:v>2091.9661195022813</c:v>
                </c:pt>
                <c:pt idx="126">
                  <c:v>2134.5496868210398</c:v>
                </c:pt>
                <c:pt idx="127">
                  <c:v>2140.7516996116074</c:v>
                </c:pt>
                <c:pt idx="128">
                  <c:v>2159.2968842682626</c:v>
                </c:pt>
                <c:pt idx="129">
                  <c:v>2179.2239907908302</c:v>
                </c:pt>
                <c:pt idx="130">
                  <c:v>2164.943034418221</c:v>
                </c:pt>
                <c:pt idx="131">
                  <c:v>2222.7719409325723</c:v>
                </c:pt>
                <c:pt idx="132">
                  <c:v>2222.1687556301758</c:v>
                </c:pt>
                <c:pt idx="133">
                  <c:v>2268.4089346018245</c:v>
                </c:pt>
                <c:pt idx="134">
                  <c:v>2178.2648099817961</c:v>
                </c:pt>
                <c:pt idx="135">
                  <c:v>1902.1853030717223</c:v>
                </c:pt>
                <c:pt idx="136">
                  <c:v>2061.7332668889921</c:v>
                </c:pt>
                <c:pt idx="137">
                  <c:v>2105.9263299990662</c:v>
                </c:pt>
                <c:pt idx="138">
                  <c:v>2152.5470366459558</c:v>
                </c:pt>
                <c:pt idx="139">
                  <c:v>2226.8287159478546</c:v>
                </c:pt>
                <c:pt idx="140">
                  <c:v>2254.7760397148477</c:v>
                </c:pt>
                <c:pt idx="141">
                  <c:v>2224.7427596074003</c:v>
                </c:pt>
                <c:pt idx="142">
                  <c:v>2171.8267091227181</c:v>
                </c:pt>
                <c:pt idx="143">
                  <c:v>2335.6198528434402</c:v>
                </c:pt>
                <c:pt idx="144">
                  <c:v>2366.4200783416645</c:v>
                </c:pt>
                <c:pt idx="145">
                  <c:v>2353.3050499927317</c:v>
                </c:pt>
                <c:pt idx="146">
                  <c:v>2408.4469796120579</c:v>
                </c:pt>
                <c:pt idx="147">
                  <c:v>2465.5380199254091</c:v>
                </c:pt>
                <c:pt idx="148">
                  <c:v>2508.991555491054</c:v>
                </c:pt>
                <c:pt idx="149">
                  <c:v>2576.7131465372709</c:v>
                </c:pt>
                <c:pt idx="150">
                  <c:v>2630.4889425383717</c:v>
                </c:pt>
                <c:pt idx="151">
                  <c:v>2653.1485667130337</c:v>
                </c:pt>
                <c:pt idx="152">
                  <c:v>2684.500310734541</c:v>
                </c:pt>
                <c:pt idx="153">
                  <c:v>2630.4246630454973</c:v>
                </c:pt>
                <c:pt idx="154">
                  <c:v>2721.6329932747421</c:v>
                </c:pt>
                <c:pt idx="155">
                  <c:v>2694.034699596175</c:v>
                </c:pt>
                <c:pt idx="156">
                  <c:v>2767.1330429937311</c:v>
                </c:pt>
                <c:pt idx="157">
                  <c:v>2735.398662120017</c:v>
                </c:pt>
                <c:pt idx="158">
                  <c:v>2736.5246210472264</c:v>
                </c:pt>
                <c:pt idx="159">
                  <c:v>2799.3487628877947</c:v>
                </c:pt>
                <c:pt idx="160">
                  <c:v>2669.8281462922396</c:v>
                </c:pt>
                <c:pt idx="161">
                  <c:v>2670.5848297991142</c:v>
                </c:pt>
                <c:pt idx="162">
                  <c:v>2477.9568917156712</c:v>
                </c:pt>
                <c:pt idx="163">
                  <c:v>2588.8369385986853</c:v>
                </c:pt>
                <c:pt idx="164">
                  <c:v>2540.1898465947365</c:v>
                </c:pt>
                <c:pt idx="165">
                  <c:v>2454.5727279239427</c:v>
                </c:pt>
                <c:pt idx="166">
                  <c:v>2551.8370150534215</c:v>
                </c:pt>
                <c:pt idx="167">
                  <c:v>2676.9745584887069</c:v>
                </c:pt>
                <c:pt idx="168">
                  <c:v>2565.7634681319032</c:v>
                </c:pt>
                <c:pt idx="169">
                  <c:v>2728.2872918666103</c:v>
                </c:pt>
                <c:pt idx="170">
                  <c:v>2669.8359197549762</c:v>
                </c:pt>
                <c:pt idx="171">
                  <c:v>2693.6645037405037</c:v>
                </c:pt>
                <c:pt idx="172">
                  <c:v>2738.0910300071882</c:v>
                </c:pt>
                <c:pt idx="173">
                  <c:v>2635.6147780168999</c:v>
                </c:pt>
                <c:pt idx="174">
                  <c:v>2698.8566131085063</c:v>
                </c:pt>
                <c:pt idx="175">
                  <c:v>2729.8795773655011</c:v>
                </c:pt>
                <c:pt idx="176">
                  <c:v>2735.4282647977602</c:v>
                </c:pt>
                <c:pt idx="177">
                  <c:v>2585.4597560888847</c:v>
                </c:pt>
                <c:pt idx="178">
                  <c:v>2581.7233674924905</c:v>
                </c:pt>
                <c:pt idx="179">
                  <c:v>2755.5640264220342</c:v>
                </c:pt>
                <c:pt idx="180">
                  <c:v>2828.7361738389773</c:v>
                </c:pt>
              </c:numCache>
            </c:numRef>
          </c:val>
          <c:smooth val="0"/>
          <c:extLst>
            <c:ext xmlns:c16="http://schemas.microsoft.com/office/drawing/2014/chart" uri="{C3380CC4-5D6E-409C-BE32-E72D297353CC}">
              <c16:uniqueId val="{00000002-DC8F-EC45-B4AE-FE13017CBC1A}"/>
            </c:ext>
          </c:extLst>
        </c:ser>
        <c:ser>
          <c:idx val="1"/>
          <c:order val="3"/>
          <c:tx>
            <c:strRef>
              <c:f>'Tracking PAG and Actuals'!$F$5</c:f>
              <c:strCache>
                <c:ptCount val="1"/>
                <c:pt idx="0">
                  <c:v>PAG 2009 S&amp;P/TSX</c:v>
                </c:pt>
              </c:strCache>
            </c:strRef>
          </c:tx>
          <c:spPr>
            <a:ln w="28575" cap="rnd">
              <a:solidFill>
                <a:srgbClr val="BDE6EF"/>
              </a:solidFill>
              <a:prstDash val="sysDash"/>
              <a:round/>
            </a:ln>
            <a:effectLst/>
          </c:spPr>
          <c:marker>
            <c:symbol val="none"/>
          </c:marker>
          <c:cat>
            <c:numRef>
              <c:f>'Tracking PAG and Actuals'!$A$6:$A$186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'Tracking PAG and Actuals'!$F$6:$F$187</c:f>
              <c:numCache>
                <c:formatCode>_("$"* #,##0.00_);_("$"* \(#,##0.00\);_("$"* "-"??_);_(@_)</c:formatCode>
                <c:ptCount val="182"/>
                <c:pt idx="0">
                  <c:v>1000</c:v>
                </c:pt>
                <c:pt idx="1">
                  <c:v>1005.8497409526457</c:v>
                </c:pt>
                <c:pt idx="2">
                  <c:v>1011.7337013745044</c:v>
                </c:pt>
                <c:pt idx="3">
                  <c:v>1017.6520814406067</c:v>
                </c:pt>
                <c:pt idx="4">
                  <c:v>1023.605082496955</c:v>
                </c:pt>
                <c:pt idx="5">
                  <c:v>1029.5929070673737</c:v>
                </c:pt>
                <c:pt idx="6">
                  <c:v>1035.6157588603992</c:v>
                </c:pt>
                <c:pt idx="7">
                  <c:v>1041.67384277621</c:v>
                </c:pt>
                <c:pt idx="8">
                  <c:v>1047.7673649135977</c:v>
                </c:pt>
                <c:pt idx="9">
                  <c:v>1053.8965325769784</c:v>
                </c:pt>
                <c:pt idx="10">
                  <c:v>1060.0615542834453</c:v>
                </c:pt>
                <c:pt idx="11">
                  <c:v>1066.2626397698623</c:v>
                </c:pt>
                <c:pt idx="12">
                  <c:v>1072.5000000000002</c:v>
                </c:pt>
                <c:pt idx="13">
                  <c:v>1078.7738471717128</c:v>
                </c:pt>
                <c:pt idx="14">
                  <c:v>1085.0843947241563</c:v>
                </c:pt>
                <c:pt idx="15">
                  <c:v>1091.431857345051</c:v>
                </c:pt>
                <c:pt idx="16">
                  <c:v>1097.8164509779845</c:v>
                </c:pt>
                <c:pt idx="17">
                  <c:v>1104.2383928297586</c:v>
                </c:pt>
                <c:pt idx="18">
                  <c:v>1110.6979013777784</c:v>
                </c:pt>
                <c:pt idx="19">
                  <c:v>1117.1951963774857</c:v>
                </c:pt>
                <c:pt idx="20">
                  <c:v>1123.730498869834</c:v>
                </c:pt>
                <c:pt idx="21">
                  <c:v>1130.3040311888099</c:v>
                </c:pt>
                <c:pt idx="22">
                  <c:v>1136.9160169689956</c:v>
                </c:pt>
                <c:pt idx="23">
                  <c:v>1143.5666811531778</c:v>
                </c:pt>
                <c:pt idx="24">
                  <c:v>1150.2562500000006</c:v>
                </c:pt>
                <c:pt idx="25">
                  <c:v>1156.9849510916622</c:v>
                </c:pt>
                <c:pt idx="26">
                  <c:v>1163.7530133416578</c:v>
                </c:pt>
                <c:pt idx="27">
                  <c:v>1170.5606670025672</c:v>
                </c:pt>
                <c:pt idx="28">
                  <c:v>1177.4081436738884</c:v>
                </c:pt>
                <c:pt idx="29">
                  <c:v>1184.295676309916</c:v>
                </c:pt>
                <c:pt idx="30">
                  <c:v>1191.2234992276674</c:v>
                </c:pt>
                <c:pt idx="31">
                  <c:v>1198.1918481148534</c:v>
                </c:pt>
                <c:pt idx="32">
                  <c:v>1205.2009600378972</c:v>
                </c:pt>
                <c:pt idx="33">
                  <c:v>1212.2510734499988</c:v>
                </c:pt>
                <c:pt idx="34">
                  <c:v>1219.3424281992479</c:v>
                </c:pt>
                <c:pt idx="35">
                  <c:v>1226.4752655367836</c:v>
                </c:pt>
                <c:pt idx="36">
                  <c:v>1233.649828125001</c:v>
                </c:pt>
                <c:pt idx="37">
                  <c:v>1240.8663600458081</c:v>
                </c:pt>
                <c:pt idx="38">
                  <c:v>1248.1251068089284</c:v>
                </c:pt>
                <c:pt idx="39">
                  <c:v>1255.426315360254</c:v>
                </c:pt>
                <c:pt idx="40">
                  <c:v>1262.7702340902458</c:v>
                </c:pt>
                <c:pt idx="41">
                  <c:v>1270.1571128423855</c:v>
                </c:pt>
                <c:pt idx="42">
                  <c:v>1277.5872029216737</c:v>
                </c:pt>
                <c:pt idx="43">
                  <c:v>1285.0607571031805</c:v>
                </c:pt>
                <c:pt idx="44">
                  <c:v>1292.5780296406449</c:v>
                </c:pt>
                <c:pt idx="45">
                  <c:v>1300.1392762751238</c:v>
                </c:pt>
                <c:pt idx="46">
                  <c:v>1307.7447542436935</c:v>
                </c:pt>
                <c:pt idx="47">
                  <c:v>1315.3947222882005</c:v>
                </c:pt>
                <c:pt idx="48">
                  <c:v>1323.0894406640637</c:v>
                </c:pt>
                <c:pt idx="49">
                  <c:v>1330.8291711491293</c:v>
                </c:pt>
                <c:pt idx="50">
                  <c:v>1338.6141770525758</c:v>
                </c:pt>
                <c:pt idx="51">
                  <c:v>1346.4447232238724</c:v>
                </c:pt>
                <c:pt idx="52">
                  <c:v>1354.3210760617887</c:v>
                </c:pt>
                <c:pt idx="53">
                  <c:v>1362.2435035234585</c:v>
                </c:pt>
                <c:pt idx="54">
                  <c:v>1370.2122751334953</c:v>
                </c:pt>
                <c:pt idx="55">
                  <c:v>1378.2276619931615</c:v>
                </c:pt>
                <c:pt idx="56">
                  <c:v>1386.289936789592</c:v>
                </c:pt>
                <c:pt idx="57">
                  <c:v>1394.3993738050708</c:v>
                </c:pt>
                <c:pt idx="58">
                  <c:v>1402.5562489263618</c:v>
                </c:pt>
                <c:pt idx="59">
                  <c:v>1410.7608396540954</c:v>
                </c:pt>
                <c:pt idx="60">
                  <c:v>1419.0134251122088</c:v>
                </c:pt>
                <c:pt idx="61">
                  <c:v>1427.3142860574417</c:v>
                </c:pt>
                <c:pt idx="62">
                  <c:v>1435.6637048888881</c:v>
                </c:pt>
                <c:pt idx="63">
                  <c:v>1444.0619656576037</c:v>
                </c:pt>
                <c:pt idx="64">
                  <c:v>1452.5093540762689</c:v>
                </c:pt>
                <c:pt idx="65">
                  <c:v>1461.0061575289099</c:v>
                </c:pt>
                <c:pt idx="66">
                  <c:v>1469.5526650806742</c:v>
                </c:pt>
                <c:pt idx="67">
                  <c:v>1478.1491674876661</c:v>
                </c:pt>
                <c:pt idx="68">
                  <c:v>1486.7959572068378</c:v>
                </c:pt>
                <c:pt idx="69">
                  <c:v>1495.4933284059387</c:v>
                </c:pt>
                <c:pt idx="70">
                  <c:v>1504.2415769735233</c:v>
                </c:pt>
                <c:pt idx="71">
                  <c:v>1513.0410005290175</c:v>
                </c:pt>
                <c:pt idx="72">
                  <c:v>1521.8918984328441</c:v>
                </c:pt>
                <c:pt idx="73">
                  <c:v>1530.7945717966063</c:v>
                </c:pt>
                <c:pt idx="74">
                  <c:v>1539.7493234933327</c:v>
                </c:pt>
                <c:pt idx="75">
                  <c:v>1548.75645816778</c:v>
                </c:pt>
                <c:pt idx="76">
                  <c:v>1557.8162822467984</c:v>
                </c:pt>
                <c:pt idx="77">
                  <c:v>1566.9291039497557</c:v>
                </c:pt>
                <c:pt idx="78">
                  <c:v>1576.095233299023</c:v>
                </c:pt>
                <c:pt idx="79">
                  <c:v>1585.3149821305219</c:v>
                </c:pt>
                <c:pt idx="80">
                  <c:v>1594.5886641043335</c:v>
                </c:pt>
                <c:pt idx="81">
                  <c:v>1603.9165947153692</c:v>
                </c:pt>
                <c:pt idx="82">
                  <c:v>1613.2990913041037</c:v>
                </c:pt>
                <c:pt idx="83">
                  <c:v>1622.7364730673714</c:v>
                </c:pt>
                <c:pt idx="84">
                  <c:v>1632.2290610692255</c:v>
                </c:pt>
                <c:pt idx="85">
                  <c:v>1641.7771782518605</c:v>
                </c:pt>
                <c:pt idx="86">
                  <c:v>1651.3811494465995</c:v>
                </c:pt>
                <c:pt idx="87">
                  <c:v>1661.0413013849443</c:v>
                </c:pt>
                <c:pt idx="88">
                  <c:v>1670.7579627096916</c:v>
                </c:pt>
                <c:pt idx="89">
                  <c:v>1680.5314639861133</c:v>
                </c:pt>
                <c:pt idx="90">
                  <c:v>1690.3621377132024</c:v>
                </c:pt>
                <c:pt idx="91">
                  <c:v>1700.250318334985</c:v>
                </c:pt>
                <c:pt idx="92">
                  <c:v>1710.1963422518979</c:v>
                </c:pt>
                <c:pt idx="93">
                  <c:v>1720.2005478322337</c:v>
                </c:pt>
                <c:pt idx="94">
                  <c:v>1730.2632754236515</c:v>
                </c:pt>
                <c:pt idx="95">
                  <c:v>1740.384867364756</c:v>
                </c:pt>
                <c:pt idx="96">
                  <c:v>1750.5656679967444</c:v>
                </c:pt>
                <c:pt idx="97">
                  <c:v>1760.8060236751205</c:v>
                </c:pt>
                <c:pt idx="98">
                  <c:v>1771.1062827814781</c:v>
                </c:pt>
                <c:pt idx="99">
                  <c:v>1781.4667957353529</c:v>
                </c:pt>
                <c:pt idx="100">
                  <c:v>1791.8879150061446</c:v>
                </c:pt>
                <c:pt idx="101">
                  <c:v>1802.3699951251069</c:v>
                </c:pt>
                <c:pt idx="102">
                  <c:v>1812.91339269741</c:v>
                </c:pt>
                <c:pt idx="103">
                  <c:v>1823.5184664142719</c:v>
                </c:pt>
                <c:pt idx="104">
                  <c:v>1834.1855770651612</c:v>
                </c:pt>
                <c:pt idx="105">
                  <c:v>1844.9150875500713</c:v>
                </c:pt>
                <c:pt idx="106">
                  <c:v>1855.707362891867</c:v>
                </c:pt>
                <c:pt idx="107">
                  <c:v>1866.5627702487016</c:v>
                </c:pt>
                <c:pt idx="108">
                  <c:v>1877.4816789265092</c:v>
                </c:pt>
                <c:pt idx="109">
                  <c:v>1888.4644603915676</c:v>
                </c:pt>
                <c:pt idx="110">
                  <c:v>1899.511488283136</c:v>
                </c:pt>
                <c:pt idx="111">
                  <c:v>1910.6231384261669</c:v>
                </c:pt>
                <c:pt idx="112">
                  <c:v>1921.7997888440909</c:v>
                </c:pt>
                <c:pt idx="113">
                  <c:v>1933.0418197716781</c:v>
                </c:pt>
                <c:pt idx="114">
                  <c:v>1944.3496136679732</c:v>
                </c:pt>
                <c:pt idx="115">
                  <c:v>1955.7235552293075</c:v>
                </c:pt>
                <c:pt idx="116">
                  <c:v>1967.1640314023862</c:v>
                </c:pt>
                <c:pt idx="117">
                  <c:v>1978.6714313974524</c:v>
                </c:pt>
                <c:pt idx="118">
                  <c:v>1990.246146701528</c:v>
                </c:pt>
                <c:pt idx="119">
                  <c:v>2001.8885710917332</c:v>
                </c:pt>
                <c:pt idx="120">
                  <c:v>2013.5991006486818</c:v>
                </c:pt>
                <c:pt idx="121">
                  <c:v>2025.3781337699568</c:v>
                </c:pt>
                <c:pt idx="122">
                  <c:v>2037.2260711836639</c:v>
                </c:pt>
                <c:pt idx="123">
                  <c:v>2049.1433159620642</c:v>
                </c:pt>
                <c:pt idx="124">
                  <c:v>2061.1302735352879</c:v>
                </c:pt>
                <c:pt idx="125">
                  <c:v>2073.1873517051249</c:v>
                </c:pt>
                <c:pt idx="126">
                  <c:v>2085.3149606589013</c:v>
                </c:pt>
                <c:pt idx="127">
                  <c:v>2097.5135129834325</c:v>
                </c:pt>
                <c:pt idx="128">
                  <c:v>2109.7834236790595</c:v>
                </c:pt>
                <c:pt idx="129">
                  <c:v>2122.125110173768</c:v>
                </c:pt>
                <c:pt idx="130">
                  <c:v>2134.5389923373891</c:v>
                </c:pt>
                <c:pt idx="131">
                  <c:v>2147.025492495884</c:v>
                </c:pt>
                <c:pt idx="132">
                  <c:v>2159.5850354457116</c:v>
                </c:pt>
                <c:pt idx="133">
                  <c:v>2172.218048468279</c:v>
                </c:pt>
                <c:pt idx="134">
                  <c:v>2184.9249613444799</c:v>
                </c:pt>
                <c:pt idx="135">
                  <c:v>2197.7062063693147</c:v>
                </c:pt>
                <c:pt idx="136">
                  <c:v>2210.5622183665969</c:v>
                </c:pt>
                <c:pt idx="137">
                  <c:v>2223.4934347037474</c:v>
                </c:pt>
                <c:pt idx="138">
                  <c:v>2236.5002953066728</c:v>
                </c:pt>
                <c:pt idx="139">
                  <c:v>2249.5832426747324</c:v>
                </c:pt>
                <c:pt idx="140">
                  <c:v>2262.7427218957923</c:v>
                </c:pt>
                <c:pt idx="141">
                  <c:v>2275.9791806613671</c:v>
                </c:pt>
                <c:pt idx="142">
                  <c:v>2289.2930692818509</c:v>
                </c:pt>
                <c:pt idx="143">
                  <c:v>2302.6848407018369</c:v>
                </c:pt>
                <c:pt idx="144">
                  <c:v>2316.1549505155267</c:v>
                </c:pt>
                <c:pt idx="145">
                  <c:v>2329.7038569822303</c:v>
                </c:pt>
                <c:pt idx="146">
                  <c:v>2343.3320210419556</c:v>
                </c:pt>
                <c:pt idx="147">
                  <c:v>2357.0399063310906</c:v>
                </c:pt>
                <c:pt idx="148">
                  <c:v>2370.8279791981759</c:v>
                </c:pt>
                <c:pt idx="149">
                  <c:v>2384.6967087197695</c:v>
                </c:pt>
                <c:pt idx="150">
                  <c:v>2398.6465667164071</c:v>
                </c:pt>
                <c:pt idx="151">
                  <c:v>2412.6780277686512</c:v>
                </c:pt>
                <c:pt idx="152">
                  <c:v>2426.7915692332381</c:v>
                </c:pt>
                <c:pt idx="153">
                  <c:v>2440.9876712593168</c:v>
                </c:pt>
                <c:pt idx="154">
                  <c:v>2455.2668168047858</c:v>
                </c:pt>
                <c:pt idx="155">
                  <c:v>2469.6294916527208</c:v>
                </c:pt>
                <c:pt idx="156">
                  <c:v>2484.0761844279032</c:v>
                </c:pt>
                <c:pt idx="157">
                  <c:v>2498.6073866134429</c:v>
                </c:pt>
                <c:pt idx="158">
                  <c:v>2513.2235925674986</c:v>
                </c:pt>
                <c:pt idx="159">
                  <c:v>2527.9252995400961</c:v>
                </c:pt>
                <c:pt idx="160">
                  <c:v>2542.7130076900448</c:v>
                </c:pt>
                <c:pt idx="161">
                  <c:v>2557.5872201019542</c:v>
                </c:pt>
                <c:pt idx="162">
                  <c:v>2572.5484428033478</c:v>
                </c:pt>
                <c:pt idx="163">
                  <c:v>2587.5971847818796</c:v>
                </c:pt>
                <c:pt idx="164">
                  <c:v>2602.7339580026487</c:v>
                </c:pt>
                <c:pt idx="165">
                  <c:v>2617.9592774256184</c:v>
                </c:pt>
                <c:pt idx="166">
                  <c:v>2633.2736610231336</c:v>
                </c:pt>
                <c:pt idx="167">
                  <c:v>2648.6776297975439</c:v>
                </c:pt>
                <c:pt idx="168">
                  <c:v>2664.1717077989269</c:v>
                </c:pt>
                <c:pt idx="169">
                  <c:v>2679.7564221429184</c:v>
                </c:pt>
                <c:pt idx="170">
                  <c:v>2695.4323030286432</c:v>
                </c:pt>
                <c:pt idx="171">
                  <c:v>2711.1998837567539</c:v>
                </c:pt>
                <c:pt idx="172">
                  <c:v>2727.059700747574</c:v>
                </c:pt>
                <c:pt idx="173">
                  <c:v>2743.0122935593467</c:v>
                </c:pt>
                <c:pt idx="174">
                  <c:v>2759.0582049065915</c:v>
                </c:pt>
                <c:pt idx="175">
                  <c:v>2775.1979806785666</c:v>
                </c:pt>
                <c:pt idx="176">
                  <c:v>2791.4321699578418</c:v>
                </c:pt>
                <c:pt idx="177">
                  <c:v>2807.7613250389768</c:v>
                </c:pt>
                <c:pt idx="178">
                  <c:v>2824.1860014473118</c:v>
                </c:pt>
                <c:pt idx="179">
                  <c:v>2840.706757957867</c:v>
                </c:pt>
                <c:pt idx="180">
                  <c:v>2857.3241566143506</c:v>
                </c:pt>
                <c:pt idx="181">
                  <c:v>2874.0387627482814</c:v>
                </c:pt>
              </c:numCache>
            </c:numRef>
          </c:val>
          <c:smooth val="0"/>
          <c:extLst>
            <c:ext xmlns:c16="http://schemas.microsoft.com/office/drawing/2014/chart" uri="{C3380CC4-5D6E-409C-BE32-E72D297353CC}">
              <c16:uniqueId val="{00000003-DC8F-EC45-B4AE-FE13017CBC1A}"/>
            </c:ext>
          </c:extLst>
        </c:ser>
        <c:ser>
          <c:idx val="3"/>
          <c:order val="4"/>
          <c:tx>
            <c:strRef>
              <c:f>'Tracking PAG and Actuals'!$H$5</c:f>
              <c:strCache>
                <c:ptCount val="1"/>
                <c:pt idx="0">
                  <c:v>PAG 2009 FTSE universe</c:v>
                </c:pt>
              </c:strCache>
            </c:strRef>
          </c:tx>
          <c:spPr>
            <a:ln w="28575" cap="rnd">
              <a:solidFill>
                <a:srgbClr val="026028"/>
              </a:solidFill>
              <a:prstDash val="sysDash"/>
              <a:round/>
            </a:ln>
            <a:effectLst/>
          </c:spPr>
          <c:marker>
            <c:symbol val="none"/>
          </c:marker>
          <c:cat>
            <c:numRef>
              <c:f>'Tracking PAG and Actuals'!$A$6:$A$186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'Tracking PAG and Actuals'!$H$6:$H$187</c:f>
              <c:numCache>
                <c:formatCode>_("$"* #,##0.00_);_("$"* \(#,##0.00\);_("$"* "-"??_);_(@_)</c:formatCode>
                <c:ptCount val="182"/>
                <c:pt idx="0">
                  <c:v>1000</c:v>
                </c:pt>
                <c:pt idx="1">
                  <c:v>1003.8746849921291</c:v>
                </c:pt>
                <c:pt idx="2">
                  <c:v>1007.7643831680465</c:v>
                </c:pt>
                <c:pt idx="3">
                  <c:v>1011.66915269911</c:v>
                </c:pt>
                <c:pt idx="4">
                  <c:v>1015.5890519820732</c:v>
                </c:pt>
                <c:pt idx="5">
                  <c:v>1019.5241396399589</c:v>
                </c:pt>
                <c:pt idx="6">
                  <c:v>1023.4744745229352</c:v>
                </c:pt>
                <c:pt idx="7">
                  <c:v>1027.4401157091966</c:v>
                </c:pt>
                <c:pt idx="8">
                  <c:v>1031.4211225058464</c:v>
                </c:pt>
                <c:pt idx="9">
                  <c:v>1035.4175544497848</c:v>
                </c:pt>
                <c:pt idx="10">
                  <c:v>1039.4294713085985</c:v>
                </c:pt>
                <c:pt idx="11">
                  <c:v>1043.4569330814547</c:v>
                </c:pt>
                <c:pt idx="12">
                  <c:v>1047.4999999999986</c:v>
                </c:pt>
                <c:pt idx="13">
                  <c:v>1051.558732529254</c:v>
                </c:pt>
                <c:pt idx="14">
                  <c:v>1055.6331913685276</c:v>
                </c:pt>
                <c:pt idx="15">
                  <c:v>1059.7234374523166</c:v>
                </c:pt>
                <c:pt idx="16">
                  <c:v>1063.8295319512206</c:v>
                </c:pt>
                <c:pt idx="17">
                  <c:v>1067.9515362728557</c:v>
                </c:pt>
                <c:pt idx="18">
                  <c:v>1072.0895120627733</c:v>
                </c:pt>
                <c:pt idx="19">
                  <c:v>1076.243521205382</c:v>
                </c:pt>
                <c:pt idx="20">
                  <c:v>1080.4136258248727</c:v>
                </c:pt>
                <c:pt idx="21">
                  <c:v>1084.5998882861481</c:v>
                </c:pt>
                <c:pt idx="22">
                  <c:v>1088.8023711957555</c:v>
                </c:pt>
                <c:pt idx="23">
                  <c:v>1093.0211374028224</c:v>
                </c:pt>
                <c:pt idx="24">
                  <c:v>1097.2562499999972</c:v>
                </c:pt>
                <c:pt idx="25">
                  <c:v>1101.5077723243921</c:v>
                </c:pt>
                <c:pt idx="26">
                  <c:v>1105.7757679585311</c:v>
                </c:pt>
                <c:pt idx="27">
                  <c:v>1110.0603007313002</c:v>
                </c:pt>
                <c:pt idx="28">
                  <c:v>1114.3614347189023</c:v>
                </c:pt>
                <c:pt idx="29">
                  <c:v>1118.6792342458152</c:v>
                </c:pt>
                <c:pt idx="30">
                  <c:v>1123.0137638857541</c:v>
                </c:pt>
                <c:pt idx="31">
                  <c:v>1127.3650884626368</c:v>
                </c:pt>
                <c:pt idx="32">
                  <c:v>1131.7332730515534</c:v>
                </c:pt>
                <c:pt idx="33">
                  <c:v>1136.1183829797394</c:v>
                </c:pt>
                <c:pt idx="34">
                  <c:v>1140.5204838275531</c:v>
                </c:pt>
                <c:pt idx="35">
                  <c:v>1144.9396414294556</c:v>
                </c:pt>
                <c:pt idx="36">
                  <c:v>1149.375921874996</c:v>
                </c:pt>
                <c:pt idx="37">
                  <c:v>1153.8293915097997</c:v>
                </c:pt>
                <c:pt idx="38">
                  <c:v>1158.3001169365602</c:v>
                </c:pt>
                <c:pt idx="39">
                  <c:v>1162.7881650160357</c:v>
                </c:pt>
                <c:pt idx="40">
                  <c:v>1167.2936028680488</c:v>
                </c:pt>
                <c:pt idx="41">
                  <c:v>1171.8164978724899</c:v>
                </c:pt>
                <c:pt idx="42">
                  <c:v>1176.3569176703259</c:v>
                </c:pt>
                <c:pt idx="43">
                  <c:v>1180.9149301646105</c:v>
                </c:pt>
                <c:pt idx="44">
                  <c:v>1185.4906035215006</c:v>
                </c:pt>
                <c:pt idx="45">
                  <c:v>1190.0840061712754</c:v>
                </c:pt>
                <c:pt idx="46">
                  <c:v>1194.6952068093601</c:v>
                </c:pt>
                <c:pt idx="47">
                  <c:v>1199.3242743973531</c:v>
                </c:pt>
                <c:pt idx="48">
                  <c:v>1203.9712781640567</c:v>
                </c:pt>
                <c:pt idx="49">
                  <c:v>1208.6362876065136</c:v>
                </c:pt>
                <c:pt idx="50">
                  <c:v>1213.3193724910452</c:v>
                </c:pt>
                <c:pt idx="51">
                  <c:v>1218.0206028542959</c:v>
                </c:pt>
                <c:pt idx="52">
                  <c:v>1222.7400490042796</c:v>
                </c:pt>
                <c:pt idx="53">
                  <c:v>1227.4777815214318</c:v>
                </c:pt>
                <c:pt idx="54">
                  <c:v>1232.233871259665</c:v>
                </c:pt>
                <c:pt idx="55">
                  <c:v>1237.008389347428</c:v>
                </c:pt>
                <c:pt idx="56">
                  <c:v>1241.8014071887703</c:v>
                </c:pt>
                <c:pt idx="57">
                  <c:v>1246.6129964644094</c:v>
                </c:pt>
                <c:pt idx="58">
                  <c:v>1251.4432291328033</c:v>
                </c:pt>
                <c:pt idx="59">
                  <c:v>1256.2921774312258</c:v>
                </c:pt>
                <c:pt idx="60">
                  <c:v>1261.1599138768479</c:v>
                </c:pt>
                <c:pt idx="61">
                  <c:v>1266.0465112678214</c:v>
                </c:pt>
                <c:pt idx="62">
                  <c:v>1270.9520426843683</c:v>
                </c:pt>
                <c:pt idx="63">
                  <c:v>1275.8765814898734</c:v>
                </c:pt>
                <c:pt idx="64">
                  <c:v>1280.8202013319813</c:v>
                </c:pt>
                <c:pt idx="65">
                  <c:v>1285.7829761436981</c:v>
                </c:pt>
                <c:pt idx="66">
                  <c:v>1290.7649801444973</c:v>
                </c:pt>
                <c:pt idx="67">
                  <c:v>1295.7662878414289</c:v>
                </c:pt>
                <c:pt idx="68">
                  <c:v>1300.7869740302351</c:v>
                </c:pt>
                <c:pt idx="69">
                  <c:v>1305.8271137964671</c:v>
                </c:pt>
                <c:pt idx="70">
                  <c:v>1310.8867825166096</c:v>
                </c:pt>
                <c:pt idx="71">
                  <c:v>1315.9660558592072</c:v>
                </c:pt>
                <c:pt idx="72">
                  <c:v>1321.0650097859964</c:v>
                </c:pt>
                <c:pt idx="73">
                  <c:v>1326.1837205530412</c:v>
                </c:pt>
                <c:pt idx="74">
                  <c:v>1331.3222647118741</c:v>
                </c:pt>
                <c:pt idx="75">
                  <c:v>1336.4807191106406</c:v>
                </c:pt>
                <c:pt idx="76">
                  <c:v>1341.6591608952485</c:v>
                </c:pt>
                <c:pt idx="77">
                  <c:v>1346.8576675105219</c:v>
                </c:pt>
                <c:pt idx="78">
                  <c:v>1352.076316701359</c:v>
                </c:pt>
                <c:pt idx="79">
                  <c:v>1357.315186513895</c:v>
                </c:pt>
                <c:pt idx="80">
                  <c:v>1362.5743552966694</c:v>
                </c:pt>
                <c:pt idx="81">
                  <c:v>1367.8539017017974</c:v>
                </c:pt>
                <c:pt idx="82">
                  <c:v>1373.1539046861467</c:v>
                </c:pt>
                <c:pt idx="83">
                  <c:v>1378.4744435125176</c:v>
                </c:pt>
                <c:pt idx="84">
                  <c:v>1383.8155977508293</c:v>
                </c:pt>
                <c:pt idx="85">
                  <c:v>1389.1774472793086</c:v>
                </c:pt>
                <c:pt idx="86">
                  <c:v>1394.5600722856861</c:v>
                </c:pt>
                <c:pt idx="87">
                  <c:v>1399.963553268394</c:v>
                </c:pt>
                <c:pt idx="88">
                  <c:v>1405.387971037771</c:v>
                </c:pt>
                <c:pt idx="89">
                  <c:v>1410.8334067172698</c:v>
                </c:pt>
                <c:pt idx="90">
                  <c:v>1416.2999417446717</c:v>
                </c:pt>
                <c:pt idx="91">
                  <c:v>1421.7876578733033</c:v>
                </c:pt>
                <c:pt idx="92">
                  <c:v>1427.2966371732593</c:v>
                </c:pt>
                <c:pt idx="93">
                  <c:v>1432.8269620326309</c:v>
                </c:pt>
                <c:pt idx="94">
                  <c:v>1438.3787151587369</c:v>
                </c:pt>
                <c:pt idx="95">
                  <c:v>1443.9519795793606</c:v>
                </c:pt>
                <c:pt idx="96">
                  <c:v>1449.546838643992</c:v>
                </c:pt>
                <c:pt idx="97">
                  <c:v>1455.1633760250743</c:v>
                </c:pt>
                <c:pt idx="98">
                  <c:v>1460.8016757192547</c:v>
                </c:pt>
                <c:pt idx="99">
                  <c:v>1466.4618220486414</c:v>
                </c:pt>
                <c:pt idx="100">
                  <c:v>1472.1438996620636</c:v>
                </c:pt>
                <c:pt idx="101">
                  <c:v>1477.8479935363387</c:v>
                </c:pt>
                <c:pt idx="102">
                  <c:v>1483.5741889775422</c:v>
                </c:pt>
                <c:pt idx="103">
                  <c:v>1489.3225716222837</c:v>
                </c:pt>
                <c:pt idx="104">
                  <c:v>1495.0932274389877</c:v>
                </c:pt>
                <c:pt idx="105">
                  <c:v>1500.8862427291795</c:v>
                </c:pt>
                <c:pt idx="106">
                  <c:v>1506.7017041287754</c:v>
                </c:pt>
                <c:pt idx="107">
                  <c:v>1512.5396986093785</c:v>
                </c:pt>
                <c:pt idx="108">
                  <c:v>1518.4003134795798</c:v>
                </c:pt>
                <c:pt idx="109">
                  <c:v>1524.2836363862634</c:v>
                </c:pt>
                <c:pt idx="110">
                  <c:v>1530.1897553159174</c:v>
                </c:pt>
                <c:pt idx="111">
                  <c:v>1536.1187585959499</c:v>
                </c:pt>
                <c:pt idx="112">
                  <c:v>1542.0707348960098</c:v>
                </c:pt>
                <c:pt idx="113">
                  <c:v>1548.045773229313</c:v>
                </c:pt>
                <c:pt idx="114">
                  <c:v>1554.0439629539737</c:v>
                </c:pt>
                <c:pt idx="115">
                  <c:v>1560.0653937743405</c:v>
                </c:pt>
                <c:pt idx="116">
                  <c:v>1566.1101557423381</c:v>
                </c:pt>
                <c:pt idx="117">
                  <c:v>1572.178339258814</c:v>
                </c:pt>
                <c:pt idx="118">
                  <c:v>1578.2700350748908</c:v>
                </c:pt>
                <c:pt idx="119">
                  <c:v>1584.3853342933226</c:v>
                </c:pt>
                <c:pt idx="120">
                  <c:v>1590.5243283698585</c:v>
                </c:pt>
                <c:pt idx="121">
                  <c:v>1596.6871091146095</c:v>
                </c:pt>
                <c:pt idx="122">
                  <c:v>1602.8737686934219</c:v>
                </c:pt>
                <c:pt idx="123">
                  <c:v>1609.0843996292558</c:v>
                </c:pt>
                <c:pt idx="124">
                  <c:v>1615.3190948035685</c:v>
                </c:pt>
                <c:pt idx="125">
                  <c:v>1621.5779474577037</c:v>
                </c:pt>
                <c:pt idx="126">
                  <c:v>1627.8610511942857</c:v>
                </c:pt>
                <c:pt idx="127">
                  <c:v>1634.1684999786198</c:v>
                </c:pt>
                <c:pt idx="128">
                  <c:v>1640.5003881400971</c:v>
                </c:pt>
                <c:pt idx="129">
                  <c:v>1646.8568103736056</c:v>
                </c:pt>
                <c:pt idx="130">
                  <c:v>1653.2378617409461</c:v>
                </c:pt>
                <c:pt idx="131">
                  <c:v>1659.6436376722534</c:v>
                </c:pt>
                <c:pt idx="132">
                  <c:v>1666.0742339674248</c:v>
                </c:pt>
                <c:pt idx="133">
                  <c:v>1672.5297467975515</c:v>
                </c:pt>
                <c:pt idx="134">
                  <c:v>1679.0102727063577</c:v>
                </c:pt>
                <c:pt idx="135">
                  <c:v>1685.5159086116437</c:v>
                </c:pt>
                <c:pt idx="136">
                  <c:v>1692.0467518067362</c:v>
                </c:pt>
                <c:pt idx="137">
                  <c:v>1698.6028999619427</c:v>
                </c:pt>
                <c:pt idx="138">
                  <c:v>1705.1844511260124</c:v>
                </c:pt>
                <c:pt idx="139">
                  <c:v>1711.7915037276023</c:v>
                </c:pt>
                <c:pt idx="140">
                  <c:v>1718.4241565767497</c:v>
                </c:pt>
                <c:pt idx="141">
                  <c:v>1725.0825088663498</c:v>
                </c:pt>
                <c:pt idx="142">
                  <c:v>1731.7666601736389</c:v>
                </c:pt>
                <c:pt idx="143">
                  <c:v>1738.4767104616833</c:v>
                </c:pt>
                <c:pt idx="144">
                  <c:v>1745.2127600808753</c:v>
                </c:pt>
                <c:pt idx="145">
                  <c:v>1751.974909770433</c:v>
                </c:pt>
                <c:pt idx="146">
                  <c:v>1758.7632606599072</c:v>
                </c:pt>
                <c:pt idx="147">
                  <c:v>1765.5779142706945</c:v>
                </c:pt>
                <c:pt idx="148">
                  <c:v>1772.4189725175538</c:v>
                </c:pt>
                <c:pt idx="149">
                  <c:v>1779.2865377101325</c:v>
                </c:pt>
                <c:pt idx="150">
                  <c:v>1786.1807125544954</c:v>
                </c:pt>
                <c:pt idx="151">
                  <c:v>1793.1016001546609</c:v>
                </c:pt>
                <c:pt idx="152">
                  <c:v>1800.049304014143</c:v>
                </c:pt>
                <c:pt idx="153">
                  <c:v>1807.0239280374992</c:v>
                </c:pt>
                <c:pt idx="154">
                  <c:v>1814.0255765318843</c:v>
                </c:pt>
                <c:pt idx="155">
                  <c:v>1821.0543542086109</c:v>
                </c:pt>
                <c:pt idx="156">
                  <c:v>1828.1103661847144</c:v>
                </c:pt>
                <c:pt idx="157">
                  <c:v>1835.1937179845261</c:v>
                </c:pt>
                <c:pt idx="158">
                  <c:v>1842.3045155412506</c:v>
                </c:pt>
                <c:pt idx="159">
                  <c:v>1849.44286519855</c:v>
                </c:pt>
                <c:pt idx="160">
                  <c:v>1856.6088737121352</c:v>
                </c:pt>
                <c:pt idx="161">
                  <c:v>1863.8026482513615</c:v>
                </c:pt>
                <c:pt idx="162">
                  <c:v>1871.0242964008316</c:v>
                </c:pt>
                <c:pt idx="163">
                  <c:v>1878.273926162005</c:v>
                </c:pt>
                <c:pt idx="164">
                  <c:v>1885.5516459548123</c:v>
                </c:pt>
                <c:pt idx="165">
                  <c:v>1892.8575646192778</c:v>
                </c:pt>
                <c:pt idx="166">
                  <c:v>1900.1917914171463</c:v>
                </c:pt>
                <c:pt idx="167">
                  <c:v>1907.5544360335173</c:v>
                </c:pt>
                <c:pt idx="168">
                  <c:v>1914.9456085784857</c:v>
                </c:pt>
                <c:pt idx="169">
                  <c:v>1922.3654195887884</c:v>
                </c:pt>
                <c:pt idx="170">
                  <c:v>1929.8139800294573</c:v>
                </c:pt>
                <c:pt idx="171">
                  <c:v>1937.2914012954784</c:v>
                </c:pt>
                <c:pt idx="172">
                  <c:v>1944.7977952134588</c:v>
                </c:pt>
                <c:pt idx="173">
                  <c:v>1952.3332740432984</c:v>
                </c:pt>
                <c:pt idx="174">
                  <c:v>1959.8979504798683</c:v>
                </c:pt>
                <c:pt idx="175">
                  <c:v>1967.4919376546975</c:v>
                </c:pt>
                <c:pt idx="176">
                  <c:v>1975.1153491376633</c:v>
                </c:pt>
                <c:pt idx="177">
                  <c:v>1982.768298938691</c:v>
                </c:pt>
                <c:pt idx="178">
                  <c:v>1990.4509015094582</c:v>
                </c:pt>
                <c:pt idx="179">
                  <c:v>1998.1632717451068</c:v>
                </c:pt>
                <c:pt idx="180">
                  <c:v>2005.9055249859614</c:v>
                </c:pt>
                <c:pt idx="181">
                  <c:v>2013.6777770192534</c:v>
                </c:pt>
              </c:numCache>
            </c:numRef>
          </c:val>
          <c:smooth val="0"/>
          <c:extLst>
            <c:ext xmlns:c16="http://schemas.microsoft.com/office/drawing/2014/chart" uri="{C3380CC4-5D6E-409C-BE32-E72D297353CC}">
              <c16:uniqueId val="{00000004-DC8F-EC45-B4AE-FE13017CBC1A}"/>
            </c:ext>
          </c:extLst>
        </c:ser>
        <c:ser>
          <c:idx val="5"/>
          <c:order val="5"/>
          <c:tx>
            <c:strRef>
              <c:f>'Tracking PAG and Actuals'!$J$5</c:f>
              <c:strCache>
                <c:ptCount val="1"/>
                <c:pt idx="0">
                  <c:v>PAG 2009 Balanced</c:v>
                </c:pt>
              </c:strCache>
            </c:strRef>
          </c:tx>
          <c:spPr>
            <a:ln w="28575" cap="rnd">
              <a:solidFill>
                <a:srgbClr val="F75B1F"/>
              </a:solidFill>
              <a:prstDash val="sysDash"/>
              <a:round/>
            </a:ln>
            <a:effectLst/>
          </c:spPr>
          <c:marker>
            <c:symbol val="none"/>
          </c:marker>
          <c:cat>
            <c:numRef>
              <c:f>'Tracking PAG and Actuals'!$A$6:$A$186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'Tracking PAG and Actuals'!$J$6:$J$186</c:f>
              <c:numCache>
                <c:formatCode>_("$"* #,##0.00_);_("$"* \(#,##0.00\);_("$"* "-"??_);_(@_)</c:formatCode>
                <c:ptCount val="181"/>
                <c:pt idx="0">
                  <c:v>1000</c:v>
                </c:pt>
                <c:pt idx="1">
                  <c:v>1005.0648349497708</c:v>
                </c:pt>
                <c:pt idx="2">
                  <c:v>1010.15532245261</c:v>
                </c:pt>
                <c:pt idx="3">
                  <c:v>1015.271592434465</c:v>
                </c:pt>
                <c:pt idx="4">
                  <c:v>1020.4137754793366</c:v>
                </c:pt>
                <c:pt idx="5">
                  <c:v>1025.5820028326118</c:v>
                </c:pt>
                <c:pt idx="6">
                  <c:v>1030.7764064044145</c:v>
                </c:pt>
                <c:pt idx="7">
                  <c:v>1035.9971187729707</c:v>
                </c:pt>
                <c:pt idx="8">
                  <c:v>1041.2442731879939</c:v>
                </c:pt>
                <c:pt idx="9">
                  <c:v>1046.5180035740852</c:v>
                </c:pt>
                <c:pt idx="10">
                  <c:v>1051.8184445341517</c:v>
                </c:pt>
                <c:pt idx="11">
                  <c:v>1057.1457313528419</c:v>
                </c:pt>
                <c:pt idx="12">
                  <c:v>1062.4999999999989</c:v>
                </c:pt>
                <c:pt idx="13">
                  <c:v>1067.8813871341304</c:v>
                </c:pt>
                <c:pt idx="14">
                  <c:v>1073.2900301058971</c:v>
                </c:pt>
                <c:pt idx="15">
                  <c:v>1078.726066961618</c:v>
                </c:pt>
                <c:pt idx="16">
                  <c:v>1084.1896364467941</c:v>
                </c:pt>
                <c:pt idx="17">
                  <c:v>1089.6808780096492</c:v>
                </c:pt>
                <c:pt idx="18">
                  <c:v>1095.1999318046894</c:v>
                </c:pt>
                <c:pt idx="19">
                  <c:v>1100.7469386962805</c:v>
                </c:pt>
                <c:pt idx="20">
                  <c:v>1106.3220402622426</c:v>
                </c:pt>
                <c:pt idx="21">
                  <c:v>1111.9253787974646</c:v>
                </c:pt>
                <c:pt idx="22">
                  <c:v>1117.5570973175352</c:v>
                </c:pt>
                <c:pt idx="23">
                  <c:v>1123.2173395623936</c:v>
                </c:pt>
                <c:pt idx="24">
                  <c:v>1128.9062499999977</c:v>
                </c:pt>
                <c:pt idx="25">
                  <c:v>1134.6239738300123</c:v>
                </c:pt>
                <c:pt idx="26">
                  <c:v>1140.3706569875144</c:v>
                </c:pt>
                <c:pt idx="27">
                  <c:v>1146.1464461467178</c:v>
                </c:pt>
                <c:pt idx="28">
                  <c:v>1151.9514887247174</c:v>
                </c:pt>
                <c:pt idx="29">
                  <c:v>1157.7859328852508</c:v>
                </c:pt>
                <c:pt idx="30">
                  <c:v>1163.649927542481</c:v>
                </c:pt>
                <c:pt idx="31">
                  <c:v>1169.5436223647964</c:v>
                </c:pt>
                <c:pt idx="32">
                  <c:v>1175.4671677786312</c:v>
                </c:pt>
                <c:pt idx="33">
                  <c:v>1181.4207149723045</c:v>
                </c:pt>
                <c:pt idx="34">
                  <c:v>1187.4044158998795</c:v>
                </c:pt>
                <c:pt idx="35">
                  <c:v>1193.4184232850414</c:v>
                </c:pt>
                <c:pt idx="36">
                  <c:v>1199.4628906249959</c:v>
                </c:pt>
                <c:pt idx="37">
                  <c:v>1205.5379721943866</c:v>
                </c:pt>
                <c:pt idx="38">
                  <c:v>1211.6438230492327</c:v>
                </c:pt>
                <c:pt idx="39">
                  <c:v>1217.7805990308864</c:v>
                </c:pt>
                <c:pt idx="40">
                  <c:v>1223.9484567700108</c:v>
                </c:pt>
                <c:pt idx="41">
                  <c:v>1230.1475536905775</c:v>
                </c:pt>
                <c:pt idx="42">
                  <c:v>1236.3780480138846</c:v>
                </c:pt>
                <c:pt idx="43">
                  <c:v>1242.6400987625948</c:v>
                </c:pt>
                <c:pt idx="44">
                  <c:v>1248.9338657647943</c:v>
                </c:pt>
                <c:pt idx="45">
                  <c:v>1255.2595096580721</c:v>
                </c:pt>
                <c:pt idx="46">
                  <c:v>1261.6171918936207</c:v>
                </c:pt>
                <c:pt idx="47">
                  <c:v>1268.0070747403552</c:v>
                </c:pt>
                <c:pt idx="48">
                  <c:v>1274.4293212890568</c:v>
                </c:pt>
                <c:pt idx="49">
                  <c:v>1280.8840954565344</c:v>
                </c:pt>
                <c:pt idx="50">
                  <c:v>1287.3715619898082</c:v>
                </c:pt>
                <c:pt idx="51">
                  <c:v>1293.8918864703153</c:v>
                </c:pt>
                <c:pt idx="52">
                  <c:v>1300.445235318135</c:v>
                </c:pt>
                <c:pt idx="53">
                  <c:v>1307.0317757962373</c:v>
                </c:pt>
                <c:pt idx="54">
                  <c:v>1313.651676014751</c:v>
                </c:pt>
                <c:pt idx="55">
                  <c:v>1320.3051049352555</c:v>
                </c:pt>
                <c:pt idx="56">
                  <c:v>1326.9922323750925</c:v>
                </c:pt>
                <c:pt idx="57">
                  <c:v>1333.7132290117004</c:v>
                </c:pt>
                <c:pt idx="58">
                  <c:v>1340.4682663869705</c:v>
                </c:pt>
                <c:pt idx="59">
                  <c:v>1347.257516911626</c:v>
                </c:pt>
                <c:pt idx="60">
                  <c:v>1354.0811538696214</c:v>
                </c:pt>
                <c:pt idx="61">
                  <c:v>1360.9393514225662</c:v>
                </c:pt>
                <c:pt idx="62">
                  <c:v>1367.8322846141698</c:v>
                </c:pt>
                <c:pt idx="63">
                  <c:v>1374.7601293747086</c:v>
                </c:pt>
                <c:pt idx="64">
                  <c:v>1381.7230625255172</c:v>
                </c:pt>
                <c:pt idx="65">
                  <c:v>1388.7212617835009</c:v>
                </c:pt>
                <c:pt idx="66">
                  <c:v>1395.754905765672</c:v>
                </c:pt>
                <c:pt idx="67">
                  <c:v>1402.824173993708</c:v>
                </c:pt>
                <c:pt idx="68">
                  <c:v>1409.9292468985348</c:v>
                </c:pt>
                <c:pt idx="69">
                  <c:v>1417.0703058249305</c:v>
                </c:pt>
                <c:pt idx="70">
                  <c:v>1424.2475330361551</c:v>
                </c:pt>
                <c:pt idx="71">
                  <c:v>1431.4611117186016</c:v>
                </c:pt>
                <c:pt idx="72">
                  <c:v>1438.7112259864718</c:v>
                </c:pt>
                <c:pt idx="73">
                  <c:v>1445.9980608864757</c:v>
                </c:pt>
                <c:pt idx="74">
                  <c:v>1453.3218024025543</c:v>
                </c:pt>
                <c:pt idx="75">
                  <c:v>1460.6826374606267</c:v>
                </c:pt>
                <c:pt idx="76">
                  <c:v>1468.0807539333607</c:v>
                </c:pt>
                <c:pt idx="77">
                  <c:v>1475.5163406449683</c:v>
                </c:pt>
                <c:pt idx="78">
                  <c:v>1482.9895873760249</c:v>
                </c:pt>
                <c:pt idx="79">
                  <c:v>1490.5006848683133</c:v>
                </c:pt>
                <c:pt idx="80">
                  <c:v>1498.0498248296917</c:v>
                </c:pt>
                <c:pt idx="81">
                  <c:v>1505.6371999389871</c:v>
                </c:pt>
                <c:pt idx="82">
                  <c:v>1513.2630038509133</c:v>
                </c:pt>
                <c:pt idx="83">
                  <c:v>1520.9274312010125</c:v>
                </c:pt>
                <c:pt idx="84">
                  <c:v>1528.6306776106246</c:v>
                </c:pt>
                <c:pt idx="85">
                  <c:v>1536.3729396918789</c:v>
                </c:pt>
                <c:pt idx="86">
                  <c:v>1544.1544150527125</c:v>
                </c:pt>
                <c:pt idx="87">
                  <c:v>1551.9753023019143</c:v>
                </c:pt>
                <c:pt idx="88">
                  <c:v>1559.8358010541942</c:v>
                </c:pt>
                <c:pt idx="89">
                  <c:v>1567.7361119352772</c:v>
                </c:pt>
                <c:pt idx="90">
                  <c:v>1575.6764365870249</c:v>
                </c:pt>
                <c:pt idx="91">
                  <c:v>1583.6569776725812</c:v>
                </c:pt>
                <c:pt idx="92">
                  <c:v>1591.6779388815457</c:v>
                </c:pt>
                <c:pt idx="93">
                  <c:v>1599.7395249351723</c:v>
                </c:pt>
                <c:pt idx="94">
                  <c:v>1607.8419415915937</c:v>
                </c:pt>
                <c:pt idx="95">
                  <c:v>1615.9853956510742</c:v>
                </c:pt>
                <c:pt idx="96">
                  <c:v>1624.1700949612871</c:v>
                </c:pt>
                <c:pt idx="97">
                  <c:v>1632.3962484226197</c:v>
                </c:pt>
                <c:pt idx="98">
                  <c:v>1640.6640659935053</c:v>
                </c:pt>
                <c:pt idx="99">
                  <c:v>1648.9737586957824</c:v>
                </c:pt>
                <c:pt idx="100">
                  <c:v>1657.3255386200799</c:v>
                </c:pt>
                <c:pt idx="101">
                  <c:v>1665.7196189312306</c:v>
                </c:pt>
                <c:pt idx="102">
                  <c:v>1674.1562138737124</c:v>
                </c:pt>
                <c:pt idx="103">
                  <c:v>1682.6355387771159</c:v>
                </c:pt>
                <c:pt idx="104">
                  <c:v>1691.1578100616407</c:v>
                </c:pt>
                <c:pt idx="105">
                  <c:v>1699.7232452436187</c:v>
                </c:pt>
                <c:pt idx="106">
                  <c:v>1708.3320629410666</c:v>
                </c:pt>
                <c:pt idx="107">
                  <c:v>1716.9844828792648</c:v>
                </c:pt>
                <c:pt idx="108">
                  <c:v>1725.6807258963659</c:v>
                </c:pt>
                <c:pt idx="109">
                  <c:v>1734.4210139490317</c:v>
                </c:pt>
                <c:pt idx="110">
                  <c:v>1743.2055701180977</c:v>
                </c:pt>
                <c:pt idx="111">
                  <c:v>1752.0346186142672</c:v>
                </c:pt>
                <c:pt idx="112">
                  <c:v>1760.9083847838331</c:v>
                </c:pt>
                <c:pt idx="113">
                  <c:v>1769.8270951144307</c:v>
                </c:pt>
                <c:pt idx="114">
                  <c:v>1778.7909772408177</c:v>
                </c:pt>
                <c:pt idx="115">
                  <c:v>1787.800259950684</c:v>
                </c:pt>
                <c:pt idx="116">
                  <c:v>1796.8551731904915</c:v>
                </c:pt>
                <c:pt idx="117">
                  <c:v>1805.9559480713433</c:v>
                </c:pt>
                <c:pt idx="118">
                  <c:v>1815.1028168748815</c:v>
                </c:pt>
                <c:pt idx="119">
                  <c:v>1824.2960130592169</c:v>
                </c:pt>
                <c:pt idx="120">
                  <c:v>1833.5357712648868</c:v>
                </c:pt>
                <c:pt idx="121">
                  <c:v>1842.8223273208441</c:v>
                </c:pt>
                <c:pt idx="122">
                  <c:v>1852.1559182504768</c:v>
                </c:pt>
                <c:pt idx="123">
                  <c:v>1861.5367822776568</c:v>
                </c:pt>
                <c:pt idx="124">
                  <c:v>1870.9651588328206</c:v>
                </c:pt>
                <c:pt idx="125">
                  <c:v>1880.4412885590807</c:v>
                </c:pt>
                <c:pt idx="126">
                  <c:v>1889.9654133183669</c:v>
                </c:pt>
                <c:pt idx="127">
                  <c:v>1899.5377761975999</c:v>
                </c:pt>
                <c:pt idx="128">
                  <c:v>1909.1586215148955</c:v>
                </c:pt>
                <c:pt idx="129">
                  <c:v>1918.8281948258004</c:v>
                </c:pt>
                <c:pt idx="130">
                  <c:v>1928.5467429295597</c:v>
                </c:pt>
                <c:pt idx="131">
                  <c:v>1938.3145138754162</c:v>
                </c:pt>
                <c:pt idx="132">
                  <c:v>1948.1317569689404</c:v>
                </c:pt>
                <c:pt idx="133">
                  <c:v>1957.9987227783952</c:v>
                </c:pt>
                <c:pt idx="134">
                  <c:v>1967.9156631411299</c:v>
                </c:pt>
                <c:pt idx="135">
                  <c:v>1977.8828311700086</c:v>
                </c:pt>
                <c:pt idx="136">
                  <c:v>1987.90048125987</c:v>
                </c:pt>
                <c:pt idx="137">
                  <c:v>1997.9688690940213</c:v>
                </c:pt>
                <c:pt idx="138">
                  <c:v>2008.0882516507629</c:v>
                </c:pt>
                <c:pt idx="139">
                  <c:v>2018.2588872099479</c:v>
                </c:pt>
                <c:pt idx="140">
                  <c:v>2028.4810353595744</c:v>
                </c:pt>
                <c:pt idx="141">
                  <c:v>2038.7549570024109</c:v>
                </c:pt>
                <c:pt idx="142">
                  <c:v>2049.0809143626552</c:v>
                </c:pt>
                <c:pt idx="143">
                  <c:v>2059.4591709926276</c:v>
                </c:pt>
                <c:pt idx="144">
                  <c:v>2069.889991779497</c:v>
                </c:pt>
                <c:pt idx="145">
                  <c:v>2080.3736429520427</c:v>
                </c:pt>
                <c:pt idx="146">
                  <c:v>2090.9103920874481</c:v>
                </c:pt>
                <c:pt idx="147">
                  <c:v>2101.5005081181316</c:v>
                </c:pt>
                <c:pt idx="148">
                  <c:v>2112.1442613386093</c:v>
                </c:pt>
                <c:pt idx="149">
                  <c:v>2122.8419234123949</c:v>
                </c:pt>
                <c:pt idx="150">
                  <c:v>2133.5937673789326</c:v>
                </c:pt>
                <c:pt idx="151">
                  <c:v>2144.4000676605665</c:v>
                </c:pt>
                <c:pt idx="152">
                  <c:v>2155.2611000695447</c:v>
                </c:pt>
                <c:pt idx="153">
                  <c:v>2166.1771418150583</c:v>
                </c:pt>
                <c:pt idx="154">
                  <c:v>2177.1484715103179</c:v>
                </c:pt>
                <c:pt idx="155">
                  <c:v>2188.1753691796634</c:v>
                </c:pt>
                <c:pt idx="156">
                  <c:v>2199.2581162657125</c:v>
                </c:pt>
                <c:pt idx="157">
                  <c:v>2210.3969956365422</c:v>
                </c:pt>
                <c:pt idx="158">
                  <c:v>2221.5922915929104</c:v>
                </c:pt>
                <c:pt idx="159">
                  <c:v>2232.8442898755115</c:v>
                </c:pt>
                <c:pt idx="160">
                  <c:v>2244.1532776722693</c:v>
                </c:pt>
                <c:pt idx="161">
                  <c:v>2255.5195436256668</c:v>
                </c:pt>
                <c:pt idx="162">
                  <c:v>2266.943377840113</c:v>
                </c:pt>
                <c:pt idx="163">
                  <c:v>2278.4250718893491</c:v>
                </c:pt>
                <c:pt idx="164">
                  <c:v>2289.9649188238882</c:v>
                </c:pt>
                <c:pt idx="165">
                  <c:v>2301.5632131784964</c:v>
                </c:pt>
                <c:pt idx="166">
                  <c:v>2313.2202509797098</c:v>
                </c:pt>
                <c:pt idx="167">
                  <c:v>2324.9363297533896</c:v>
                </c:pt>
                <c:pt idx="168">
                  <c:v>2336.7117485323165</c:v>
                </c:pt>
                <c:pt idx="169">
                  <c:v>2348.5468078638232</c:v>
                </c:pt>
                <c:pt idx="170">
                  <c:v>2360.4418098174647</c:v>
                </c:pt>
                <c:pt idx="171">
                  <c:v>2372.3970579927286</c:v>
                </c:pt>
                <c:pt idx="172">
                  <c:v>2384.4128575267837</c:v>
                </c:pt>
                <c:pt idx="173">
                  <c:v>2396.4895151022683</c:v>
                </c:pt>
                <c:pt idx="174">
                  <c:v>2408.6273389551175</c:v>
                </c:pt>
                <c:pt idx="175">
                  <c:v>2420.8266388824309</c:v>
                </c:pt>
                <c:pt idx="176">
                  <c:v>2433.0877262503791</c:v>
                </c:pt>
                <c:pt idx="177">
                  <c:v>2445.4109140021505</c:v>
                </c:pt>
                <c:pt idx="178">
                  <c:v>2457.7965166659396</c:v>
                </c:pt>
                <c:pt idx="179">
                  <c:v>2470.2448503629744</c:v>
                </c:pt>
                <c:pt idx="180">
                  <c:v>2482.7562328155841</c:v>
                </c:pt>
              </c:numCache>
            </c:numRef>
          </c:val>
          <c:smooth val="0"/>
          <c:extLst>
            <c:ext xmlns:c16="http://schemas.microsoft.com/office/drawing/2014/chart" uri="{C3380CC4-5D6E-409C-BE32-E72D297353CC}">
              <c16:uniqueId val="{00000005-DC8F-EC45-B4AE-FE13017CBC1A}"/>
            </c:ext>
          </c:extLst>
        </c:ser>
        <c:dLbls>
          <c:showLegendKey val="0"/>
          <c:showVal val="0"/>
          <c:showCatName val="0"/>
          <c:showSerName val="0"/>
          <c:showPercent val="0"/>
          <c:showBubbleSize val="0"/>
        </c:dLbls>
        <c:smooth val="0"/>
        <c:axId val="761231816"/>
        <c:axId val="761223944"/>
      </c:lineChart>
      <c:dateAx>
        <c:axId val="761231816"/>
        <c:scaling>
          <c:orientation val="minMax"/>
        </c:scaling>
        <c:delete val="0"/>
        <c:axPos val="b"/>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761223944"/>
        <c:crosses val="autoZero"/>
        <c:auto val="1"/>
        <c:lblOffset val="100"/>
        <c:baseTimeUnit val="months"/>
      </c:dateAx>
      <c:valAx>
        <c:axId val="761223944"/>
        <c:scaling>
          <c:orientation val="minMax"/>
          <c:max val="3750"/>
          <c:min val="900"/>
        </c:scaling>
        <c:delete val="0"/>
        <c:axPos val="l"/>
        <c:majorGridlines>
          <c:spPr>
            <a:ln w="9525" cap="flat" cmpd="sng" algn="ctr">
              <a:solidFill>
                <a:schemeClr val="tx1">
                  <a:lumMod val="15000"/>
                  <a:lumOff val="85000"/>
                </a:schemeClr>
              </a:solidFill>
              <a:round/>
            </a:ln>
            <a:effectLst/>
          </c:spPr>
        </c:majorGridlines>
        <c:numFmt formatCode="_([$$-1009]* #,##0_);_([$$-1009]* \(#,##0\);_([$$-1009]*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761231816"/>
        <c:crosses val="autoZero"/>
        <c:crossBetween val="between"/>
        <c:majorUnit val="250"/>
        <c:minorUnit val="50"/>
      </c:valAx>
      <c:spPr>
        <a:noFill/>
        <a:ln>
          <a:noFill/>
        </a:ln>
        <a:effectLst/>
      </c:spPr>
    </c:plotArea>
    <c:legend>
      <c:legendPos val="b"/>
      <c:legendEntry>
        <c:idx val="2"/>
        <c:txPr>
          <a:bodyPr rot="0" spcFirstLastPara="1" vertOverflow="ellipsis" vert="horz" wrap="square" anchor="ctr" anchorCtr="1"/>
          <a:lstStyle/>
          <a:p>
            <a:pPr>
              <a:defRPr sz="1050" b="0" i="0" u="none" strike="noStrike" kern="1200" baseline="0">
                <a:ln>
                  <a:noFill/>
                </a:ln>
                <a:solidFill>
                  <a:schemeClr val="tx1">
                    <a:lumMod val="65000"/>
                    <a:lumOff val="35000"/>
                  </a:schemeClr>
                </a:solidFill>
                <a:latin typeface="+mn-lt"/>
                <a:ea typeface="+mn-ea"/>
                <a:cs typeface="+mn-cs"/>
              </a:defRPr>
            </a:pPr>
            <a:endParaRPr lang="fr-FR"/>
          </a:p>
        </c:txPr>
      </c:legendEntry>
      <c:layout>
        <c:manualLayout>
          <c:xMode val="edge"/>
          <c:yMode val="edge"/>
          <c:x val="9.3185552892844914E-2"/>
          <c:y val="1.9657760695227084E-2"/>
          <c:w val="0.18958865864257635"/>
          <c:h val="0.35308282095633531"/>
        </c:manualLayout>
      </c:layout>
      <c:overlay val="0"/>
      <c:spPr>
        <a:solidFill>
          <a:schemeClr val="bg1"/>
        </a:solidFill>
        <a:ln>
          <a:solidFill>
            <a:schemeClr val="tx1"/>
          </a:solid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fr-FR"/>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788885085016581E-2"/>
          <c:y val="1.7927438528713847E-2"/>
          <c:w val="0.89457001027045568"/>
          <c:h val="0.82092927701456753"/>
        </c:manualLayout>
      </c:layout>
      <c:lineChart>
        <c:grouping val="standard"/>
        <c:varyColors val="0"/>
        <c:ser>
          <c:idx val="4"/>
          <c:order val="0"/>
          <c:tx>
            <c:strRef>
              <c:f>'Tracking PAG and Actuals'!$I$5</c:f>
              <c:strCache>
                <c:ptCount val="1"/>
                <c:pt idx="0">
                  <c:v>Balanced Actual</c:v>
                </c:pt>
              </c:strCache>
            </c:strRef>
          </c:tx>
          <c:spPr>
            <a:ln w="28575" cap="rnd">
              <a:solidFill>
                <a:srgbClr val="026028"/>
              </a:solidFill>
              <a:round/>
            </a:ln>
            <a:effectLst/>
          </c:spPr>
          <c:marker>
            <c:symbol val="none"/>
          </c:marker>
          <c:cat>
            <c:numRef>
              <c:f>'Tracking PAG and Actuals'!$A$6:$A$187</c:f>
              <c:numCache>
                <c:formatCode>m/d/yy</c:formatCode>
                <c:ptCount val="182"/>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pt idx="181">
                  <c:v>45323</c:v>
                </c:pt>
              </c:numCache>
            </c:numRef>
          </c:cat>
          <c:val>
            <c:numRef>
              <c:f>'Tracking PAG and Actuals'!$I$6:$I$187</c:f>
              <c:numCache>
                <c:formatCode>_("$"* #,##0.00_);_("$"* \(#,##0.00\);_("$"* "-"??_);_(@_)</c:formatCode>
                <c:ptCount val="182"/>
                <c:pt idx="0">
                  <c:v>1000</c:v>
                </c:pt>
                <c:pt idx="1">
                  <c:v>978.42234859792745</c:v>
                </c:pt>
                <c:pt idx="2">
                  <c:v>944.39604340347682</c:v>
                </c:pt>
                <c:pt idx="3">
                  <c:v>994.06684001482859</c:v>
                </c:pt>
                <c:pt idx="4">
                  <c:v>1036.8496350798757</c:v>
                </c:pt>
                <c:pt idx="5">
                  <c:v>1108.6026601901337</c:v>
                </c:pt>
                <c:pt idx="6">
                  <c:v>1116.5596765295036</c:v>
                </c:pt>
                <c:pt idx="7">
                  <c:v>1149.0314077763483</c:v>
                </c:pt>
                <c:pt idx="8">
                  <c:v>1160.6592163124999</c:v>
                </c:pt>
                <c:pt idx="9">
                  <c:v>1202.5839031751584</c:v>
                </c:pt>
                <c:pt idx="10">
                  <c:v>1170.7877000306016</c:v>
                </c:pt>
                <c:pt idx="11">
                  <c:v>1215.0143751134794</c:v>
                </c:pt>
                <c:pt idx="12">
                  <c:v>1231.9711901050512</c:v>
                </c:pt>
                <c:pt idx="13">
                  <c:v>1196.4034880534907</c:v>
                </c:pt>
                <c:pt idx="14">
                  <c:v>1235.2033499681561</c:v>
                </c:pt>
                <c:pt idx="15">
                  <c:v>1262.7391192242553</c:v>
                </c:pt>
                <c:pt idx="16">
                  <c:v>1276.3990962453363</c:v>
                </c:pt>
                <c:pt idx="17">
                  <c:v>1251.8610512530361</c:v>
                </c:pt>
                <c:pt idx="18">
                  <c:v>1229.1586986301891</c:v>
                </c:pt>
                <c:pt idx="19">
                  <c:v>1262.4578041110208</c:v>
                </c:pt>
                <c:pt idx="20">
                  <c:v>1286.9134600049595</c:v>
                </c:pt>
                <c:pt idx="21">
                  <c:v>1324.0462797234022</c:v>
                </c:pt>
                <c:pt idx="22">
                  <c:v>1348.6609565407223</c:v>
                </c:pt>
                <c:pt idx="23">
                  <c:v>1364.8932448767323</c:v>
                </c:pt>
                <c:pt idx="24">
                  <c:v>1403.0732179082563</c:v>
                </c:pt>
                <c:pt idx="25">
                  <c:v>1410.4862442667536</c:v>
                </c:pt>
                <c:pt idx="26">
                  <c:v>1454.2157245607414</c:v>
                </c:pt>
                <c:pt idx="27">
                  <c:v>1455.193516787976</c:v>
                </c:pt>
                <c:pt idx="28">
                  <c:v>1448.7440368544667</c:v>
                </c:pt>
                <c:pt idx="29">
                  <c:v>1447.0941086590003</c:v>
                </c:pt>
                <c:pt idx="30">
                  <c:v>1414.513749907997</c:v>
                </c:pt>
                <c:pt idx="31">
                  <c:v>1400.0639866392244</c:v>
                </c:pt>
                <c:pt idx="32">
                  <c:v>1394.3392348140553</c:v>
                </c:pt>
                <c:pt idx="33">
                  <c:v>1323.311139359253</c:v>
                </c:pt>
                <c:pt idx="34">
                  <c:v>1368.3116774240361</c:v>
                </c:pt>
                <c:pt idx="35">
                  <c:v>1370.4652532275654</c:v>
                </c:pt>
                <c:pt idx="36">
                  <c:v>1363.6025463342385</c:v>
                </c:pt>
                <c:pt idx="37">
                  <c:v>1404.1518262485627</c:v>
                </c:pt>
                <c:pt idx="38">
                  <c:v>1417.3675995977262</c:v>
                </c:pt>
                <c:pt idx="39">
                  <c:v>1400.7452136788304</c:v>
                </c:pt>
                <c:pt idx="40">
                  <c:v>1395.9587871378369</c:v>
                </c:pt>
                <c:pt idx="41">
                  <c:v>1350.9287527555098</c:v>
                </c:pt>
                <c:pt idx="42">
                  <c:v>1360.3093944767293</c:v>
                </c:pt>
                <c:pt idx="43">
                  <c:v>1370.4994368729458</c:v>
                </c:pt>
                <c:pt idx="44">
                  <c:v>1392.8423119874296</c:v>
                </c:pt>
                <c:pt idx="45">
                  <c:v>1426.6521894212447</c:v>
                </c:pt>
                <c:pt idx="46">
                  <c:v>1435.4801889358205</c:v>
                </c:pt>
                <c:pt idx="47">
                  <c:v>1426.7629828582726</c:v>
                </c:pt>
                <c:pt idx="48">
                  <c:v>1443.907814821069</c:v>
                </c:pt>
                <c:pt idx="49">
                  <c:v>1462.5128238961584</c:v>
                </c:pt>
                <c:pt idx="50">
                  <c:v>1478.1562351153234</c:v>
                </c:pt>
                <c:pt idx="51">
                  <c:v>1478.5684002335727</c:v>
                </c:pt>
                <c:pt idx="52">
                  <c:v>1464.4919066903369</c:v>
                </c:pt>
                <c:pt idx="53">
                  <c:v>1473.5766440882244</c:v>
                </c:pt>
                <c:pt idx="54">
                  <c:v>1427.1005904297224</c:v>
                </c:pt>
                <c:pt idx="55">
                  <c:v>1457.5020961956836</c:v>
                </c:pt>
                <c:pt idx="56">
                  <c:v>1469.2718096323365</c:v>
                </c:pt>
                <c:pt idx="57">
                  <c:v>1485.4328558636653</c:v>
                </c:pt>
                <c:pt idx="58">
                  <c:v>1537.1183573609935</c:v>
                </c:pt>
                <c:pt idx="59">
                  <c:v>1540.5723340013787</c:v>
                </c:pt>
                <c:pt idx="60">
                  <c:v>1558.9556738809686</c:v>
                </c:pt>
                <c:pt idx="61">
                  <c:v>1580.7122541883355</c:v>
                </c:pt>
                <c:pt idx="62">
                  <c:v>1624.2329492628746</c:v>
                </c:pt>
                <c:pt idx="63">
                  <c:v>1636.7982601428066</c:v>
                </c:pt>
                <c:pt idx="64">
                  <c:v>1666.5188250454926</c:v>
                </c:pt>
                <c:pt idx="65">
                  <c:v>1671.0250948786911</c:v>
                </c:pt>
                <c:pt idx="66">
                  <c:v>1718.8280874554666</c:v>
                </c:pt>
                <c:pt idx="67">
                  <c:v>1739.0640884787229</c:v>
                </c:pt>
                <c:pt idx="68">
                  <c:v>1769.9334364022952</c:v>
                </c:pt>
                <c:pt idx="69">
                  <c:v>1717.458100816742</c:v>
                </c:pt>
                <c:pt idx="70">
                  <c:v>1696.0515099289655</c:v>
                </c:pt>
                <c:pt idx="71">
                  <c:v>1716.673438216751</c:v>
                </c:pt>
                <c:pt idx="72">
                  <c:v>1714.5719300420978</c:v>
                </c:pt>
                <c:pt idx="73">
                  <c:v>1746.3975138081496</c:v>
                </c:pt>
                <c:pt idx="74">
                  <c:v>1792.2246230444848</c:v>
                </c:pt>
                <c:pt idx="75">
                  <c:v>1767.5052002780303</c:v>
                </c:pt>
                <c:pt idx="76">
                  <c:v>1788.7172261171677</c:v>
                </c:pt>
                <c:pt idx="77">
                  <c:v>1774.9438168614554</c:v>
                </c:pt>
                <c:pt idx="78">
                  <c:v>1738.1647932882777</c:v>
                </c:pt>
                <c:pt idx="79">
                  <c:v>1742.5373787790909</c:v>
                </c:pt>
                <c:pt idx="80">
                  <c:v>1689.4976705782924</c:v>
                </c:pt>
                <c:pt idx="81">
                  <c:v>1646.649600668617</c:v>
                </c:pt>
                <c:pt idx="82">
                  <c:v>1666.3866286027028</c:v>
                </c:pt>
                <c:pt idx="83">
                  <c:v>1664.4124151908786</c:v>
                </c:pt>
                <c:pt idx="84">
                  <c:v>1637.0237000568886</c:v>
                </c:pt>
                <c:pt idx="85">
                  <c:v>1626.7556151807194</c:v>
                </c:pt>
                <c:pt idx="86">
                  <c:v>1632.9193544782056</c:v>
                </c:pt>
                <c:pt idx="87">
                  <c:v>1693.4390948198402</c:v>
                </c:pt>
                <c:pt idx="88">
                  <c:v>1734.0345609368196</c:v>
                </c:pt>
                <c:pt idx="89">
                  <c:v>1750.8051769527021</c:v>
                </c:pt>
                <c:pt idx="90">
                  <c:v>1765.1201675834486</c:v>
                </c:pt>
                <c:pt idx="91">
                  <c:v>1815.9369120116985</c:v>
                </c:pt>
                <c:pt idx="92">
                  <c:v>1819.7350169619276</c:v>
                </c:pt>
                <c:pt idx="93">
                  <c:v>1836.1175024095191</c:v>
                </c:pt>
                <c:pt idx="94">
                  <c:v>1838.326143075888</c:v>
                </c:pt>
                <c:pt idx="95">
                  <c:v>1853.370221118204</c:v>
                </c:pt>
                <c:pt idx="96">
                  <c:v>1871.633416337188</c:v>
                </c:pt>
                <c:pt idx="97">
                  <c:v>1881.9032202258254</c:v>
                </c:pt>
                <c:pt idx="98">
                  <c:v>1890.1892182869469</c:v>
                </c:pt>
                <c:pt idx="99">
                  <c:v>1910.0293612270852</c:v>
                </c:pt>
                <c:pt idx="100">
                  <c:v>1924.2533617005911</c:v>
                </c:pt>
                <c:pt idx="101">
                  <c:v>1911.7179700704496</c:v>
                </c:pt>
                <c:pt idx="102">
                  <c:v>1894.8175184043282</c:v>
                </c:pt>
                <c:pt idx="103">
                  <c:v>1882.7604297210246</c:v>
                </c:pt>
                <c:pt idx="104">
                  <c:v>1899.63387101429</c:v>
                </c:pt>
                <c:pt idx="105">
                  <c:v>1931.9318521703512</c:v>
                </c:pt>
                <c:pt idx="106">
                  <c:v>1978.3771773821682</c:v>
                </c:pt>
                <c:pt idx="107">
                  <c:v>1989.5779603893047</c:v>
                </c:pt>
                <c:pt idx="108">
                  <c:v>2003.8019406873932</c:v>
                </c:pt>
                <c:pt idx="109">
                  <c:v>1979.3808383823946</c:v>
                </c:pt>
                <c:pt idx="110">
                  <c:v>1938.3024883340067</c:v>
                </c:pt>
                <c:pt idx="111">
                  <c:v>1940.6215068614692</c:v>
                </c:pt>
                <c:pt idx="112">
                  <c:v>1960.0680581506961</c:v>
                </c:pt>
                <c:pt idx="113">
                  <c:v>2007.5289150694359</c:v>
                </c:pt>
                <c:pt idx="114">
                  <c:v>2034.8751525291059</c:v>
                </c:pt>
                <c:pt idx="115">
                  <c:v>2047.0268512825489</c:v>
                </c:pt>
                <c:pt idx="116">
                  <c:v>2039.5477944024226</c:v>
                </c:pt>
                <c:pt idx="117">
                  <c:v>2020.9440156581936</c:v>
                </c:pt>
                <c:pt idx="118">
                  <c:v>1927.5988060178065</c:v>
                </c:pt>
                <c:pt idx="119">
                  <c:v>1952.1810471060166</c:v>
                </c:pt>
                <c:pt idx="120">
                  <c:v>1886.7920062898249</c:v>
                </c:pt>
                <c:pt idx="121">
                  <c:v>2007.1097896337606</c:v>
                </c:pt>
                <c:pt idx="122">
                  <c:v>2052.2189853216814</c:v>
                </c:pt>
                <c:pt idx="123">
                  <c:v>2081.1963089097603</c:v>
                </c:pt>
                <c:pt idx="124">
                  <c:v>2127.4582699273005</c:v>
                </c:pt>
                <c:pt idx="125">
                  <c:v>2091.9661195022813</c:v>
                </c:pt>
                <c:pt idx="126">
                  <c:v>2134.5496868210398</c:v>
                </c:pt>
                <c:pt idx="127">
                  <c:v>2140.7516996116074</c:v>
                </c:pt>
                <c:pt idx="128">
                  <c:v>2159.2968842682626</c:v>
                </c:pt>
                <c:pt idx="129">
                  <c:v>2179.2239907908302</c:v>
                </c:pt>
                <c:pt idx="130">
                  <c:v>2164.943034418221</c:v>
                </c:pt>
                <c:pt idx="131">
                  <c:v>2222.7719409325723</c:v>
                </c:pt>
                <c:pt idx="132">
                  <c:v>2222.1687556301758</c:v>
                </c:pt>
                <c:pt idx="133">
                  <c:v>2268.4089346018245</c:v>
                </c:pt>
                <c:pt idx="134">
                  <c:v>2178.2648099817961</c:v>
                </c:pt>
                <c:pt idx="135">
                  <c:v>1902.1853030717223</c:v>
                </c:pt>
                <c:pt idx="136">
                  <c:v>2061.7332668889921</c:v>
                </c:pt>
                <c:pt idx="137">
                  <c:v>2105.9263299990662</c:v>
                </c:pt>
                <c:pt idx="138">
                  <c:v>2152.5470366459558</c:v>
                </c:pt>
                <c:pt idx="139">
                  <c:v>2226.8287159478546</c:v>
                </c:pt>
                <c:pt idx="140">
                  <c:v>2254.7760397148477</c:v>
                </c:pt>
                <c:pt idx="141">
                  <c:v>2224.7427596074003</c:v>
                </c:pt>
                <c:pt idx="142">
                  <c:v>2171.8267091227181</c:v>
                </c:pt>
                <c:pt idx="143">
                  <c:v>2335.6198528434402</c:v>
                </c:pt>
                <c:pt idx="144">
                  <c:v>2366.4200783416645</c:v>
                </c:pt>
                <c:pt idx="145">
                  <c:v>2353.3050499927317</c:v>
                </c:pt>
                <c:pt idx="146">
                  <c:v>2408.4469796120579</c:v>
                </c:pt>
                <c:pt idx="147">
                  <c:v>2465.5380199254091</c:v>
                </c:pt>
                <c:pt idx="148">
                  <c:v>2508.991555491054</c:v>
                </c:pt>
                <c:pt idx="149">
                  <c:v>2576.7131465372709</c:v>
                </c:pt>
                <c:pt idx="150">
                  <c:v>2630.4889425383717</c:v>
                </c:pt>
                <c:pt idx="151">
                  <c:v>2653.1485667130337</c:v>
                </c:pt>
                <c:pt idx="152">
                  <c:v>2684.500310734541</c:v>
                </c:pt>
                <c:pt idx="153">
                  <c:v>2630.4246630454973</c:v>
                </c:pt>
                <c:pt idx="154">
                  <c:v>2721.6329932747421</c:v>
                </c:pt>
                <c:pt idx="155">
                  <c:v>2694.034699596175</c:v>
                </c:pt>
                <c:pt idx="156">
                  <c:v>2767.1330429937311</c:v>
                </c:pt>
                <c:pt idx="157">
                  <c:v>2735.398662120017</c:v>
                </c:pt>
                <c:pt idx="158">
                  <c:v>2736.5246210472264</c:v>
                </c:pt>
                <c:pt idx="159">
                  <c:v>2799.3487628877947</c:v>
                </c:pt>
                <c:pt idx="160">
                  <c:v>2669.8281462922396</c:v>
                </c:pt>
                <c:pt idx="161">
                  <c:v>2670.5848297991142</c:v>
                </c:pt>
                <c:pt idx="162">
                  <c:v>2477.9568917156712</c:v>
                </c:pt>
                <c:pt idx="163">
                  <c:v>2588.8369385986853</c:v>
                </c:pt>
                <c:pt idx="164">
                  <c:v>2540.1898465947365</c:v>
                </c:pt>
                <c:pt idx="165">
                  <c:v>2454.5727279239427</c:v>
                </c:pt>
                <c:pt idx="166">
                  <c:v>2551.8370150534215</c:v>
                </c:pt>
                <c:pt idx="167">
                  <c:v>2676.9745584887069</c:v>
                </c:pt>
                <c:pt idx="168">
                  <c:v>2565.7634681319032</c:v>
                </c:pt>
                <c:pt idx="169">
                  <c:v>2728.2872918666103</c:v>
                </c:pt>
                <c:pt idx="170">
                  <c:v>2669.8359197549762</c:v>
                </c:pt>
                <c:pt idx="171">
                  <c:v>2693.6645037405037</c:v>
                </c:pt>
                <c:pt idx="172">
                  <c:v>2738.0910300071882</c:v>
                </c:pt>
                <c:pt idx="173">
                  <c:v>2635.6147780168999</c:v>
                </c:pt>
                <c:pt idx="174">
                  <c:v>2698.8566131085063</c:v>
                </c:pt>
                <c:pt idx="175">
                  <c:v>2729.8795773655011</c:v>
                </c:pt>
                <c:pt idx="176">
                  <c:v>2735.4282647977602</c:v>
                </c:pt>
                <c:pt idx="177">
                  <c:v>2585.4597560888847</c:v>
                </c:pt>
                <c:pt idx="178">
                  <c:v>2581.7233674924905</c:v>
                </c:pt>
                <c:pt idx="179">
                  <c:v>2755.5640264220342</c:v>
                </c:pt>
                <c:pt idx="180">
                  <c:v>2828.7361738389773</c:v>
                </c:pt>
                <c:pt idx="181">
                  <c:v>2850.3822796217623</c:v>
                </c:pt>
              </c:numCache>
            </c:numRef>
          </c:val>
          <c:smooth val="0"/>
          <c:extLst>
            <c:ext xmlns:c16="http://schemas.microsoft.com/office/drawing/2014/chart" uri="{C3380CC4-5D6E-409C-BE32-E72D297353CC}">
              <c16:uniqueId val="{00000000-F48D-8843-91AA-E48905D290D9}"/>
            </c:ext>
          </c:extLst>
        </c:ser>
        <c:ser>
          <c:idx val="5"/>
          <c:order val="1"/>
          <c:tx>
            <c:strRef>
              <c:f>'Tracking PAG and Actuals'!$J$5</c:f>
              <c:strCache>
                <c:ptCount val="1"/>
                <c:pt idx="0">
                  <c:v>PAG 2009 Balanced</c:v>
                </c:pt>
              </c:strCache>
            </c:strRef>
          </c:tx>
          <c:spPr>
            <a:ln w="28575" cap="rnd">
              <a:solidFill>
                <a:srgbClr val="026028"/>
              </a:solidFill>
              <a:prstDash val="sysDash"/>
              <a:round/>
            </a:ln>
            <a:effectLst/>
          </c:spPr>
          <c:marker>
            <c:symbol val="none"/>
          </c:marker>
          <c:cat>
            <c:numRef>
              <c:f>'Tracking PAG and Actuals'!$A$6:$A$187</c:f>
              <c:numCache>
                <c:formatCode>m/d/yy</c:formatCode>
                <c:ptCount val="182"/>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pt idx="181">
                  <c:v>45323</c:v>
                </c:pt>
              </c:numCache>
            </c:numRef>
          </c:cat>
          <c:val>
            <c:numRef>
              <c:f>'Tracking PAG and Actuals'!$J$6:$J$187187</c:f>
              <c:numCache>
                <c:formatCode>_("$"* #,##0.00_);_("$"* \(#,##0.00\);_("$"* "-"??_);_(@_)</c:formatCode>
                <c:ptCount val="187182"/>
                <c:pt idx="0">
                  <c:v>1000</c:v>
                </c:pt>
                <c:pt idx="1">
                  <c:v>1005.0648349497708</c:v>
                </c:pt>
                <c:pt idx="2">
                  <c:v>1010.15532245261</c:v>
                </c:pt>
                <c:pt idx="3">
                  <c:v>1015.271592434465</c:v>
                </c:pt>
                <c:pt idx="4">
                  <c:v>1020.4137754793366</c:v>
                </c:pt>
                <c:pt idx="5">
                  <c:v>1025.5820028326118</c:v>
                </c:pt>
                <c:pt idx="6">
                  <c:v>1030.7764064044145</c:v>
                </c:pt>
                <c:pt idx="7">
                  <c:v>1035.9971187729707</c:v>
                </c:pt>
                <c:pt idx="8">
                  <c:v>1041.2442731879939</c:v>
                </c:pt>
                <c:pt idx="9">
                  <c:v>1046.5180035740852</c:v>
                </c:pt>
                <c:pt idx="10">
                  <c:v>1051.8184445341517</c:v>
                </c:pt>
                <c:pt idx="11">
                  <c:v>1057.1457313528419</c:v>
                </c:pt>
                <c:pt idx="12">
                  <c:v>1062.4999999999989</c:v>
                </c:pt>
                <c:pt idx="13">
                  <c:v>1067.8813871341304</c:v>
                </c:pt>
                <c:pt idx="14">
                  <c:v>1073.2900301058971</c:v>
                </c:pt>
                <c:pt idx="15">
                  <c:v>1078.726066961618</c:v>
                </c:pt>
                <c:pt idx="16">
                  <c:v>1084.1896364467941</c:v>
                </c:pt>
                <c:pt idx="17">
                  <c:v>1089.6808780096492</c:v>
                </c:pt>
                <c:pt idx="18">
                  <c:v>1095.1999318046894</c:v>
                </c:pt>
                <c:pt idx="19">
                  <c:v>1100.7469386962805</c:v>
                </c:pt>
                <c:pt idx="20">
                  <c:v>1106.3220402622426</c:v>
                </c:pt>
                <c:pt idx="21">
                  <c:v>1111.9253787974646</c:v>
                </c:pt>
                <c:pt idx="22">
                  <c:v>1117.5570973175352</c:v>
                </c:pt>
                <c:pt idx="23">
                  <c:v>1123.2173395623936</c:v>
                </c:pt>
                <c:pt idx="24">
                  <c:v>1128.9062499999977</c:v>
                </c:pt>
                <c:pt idx="25">
                  <c:v>1134.6239738300123</c:v>
                </c:pt>
                <c:pt idx="26">
                  <c:v>1140.3706569875144</c:v>
                </c:pt>
                <c:pt idx="27">
                  <c:v>1146.1464461467178</c:v>
                </c:pt>
                <c:pt idx="28">
                  <c:v>1151.9514887247174</c:v>
                </c:pt>
                <c:pt idx="29">
                  <c:v>1157.7859328852508</c:v>
                </c:pt>
                <c:pt idx="30">
                  <c:v>1163.649927542481</c:v>
                </c:pt>
                <c:pt idx="31">
                  <c:v>1169.5436223647964</c:v>
                </c:pt>
                <c:pt idx="32">
                  <c:v>1175.4671677786312</c:v>
                </c:pt>
                <c:pt idx="33">
                  <c:v>1181.4207149723045</c:v>
                </c:pt>
                <c:pt idx="34">
                  <c:v>1187.4044158998795</c:v>
                </c:pt>
                <c:pt idx="35">
                  <c:v>1193.4184232850414</c:v>
                </c:pt>
                <c:pt idx="36">
                  <c:v>1199.4628906249959</c:v>
                </c:pt>
                <c:pt idx="37">
                  <c:v>1205.5379721943866</c:v>
                </c:pt>
                <c:pt idx="38">
                  <c:v>1211.6438230492327</c:v>
                </c:pt>
                <c:pt idx="39">
                  <c:v>1217.7805990308864</c:v>
                </c:pt>
                <c:pt idx="40">
                  <c:v>1223.9484567700108</c:v>
                </c:pt>
                <c:pt idx="41">
                  <c:v>1230.1475536905775</c:v>
                </c:pt>
                <c:pt idx="42">
                  <c:v>1236.3780480138846</c:v>
                </c:pt>
                <c:pt idx="43">
                  <c:v>1242.6400987625948</c:v>
                </c:pt>
                <c:pt idx="44">
                  <c:v>1248.9338657647943</c:v>
                </c:pt>
                <c:pt idx="45">
                  <c:v>1255.2595096580721</c:v>
                </c:pt>
                <c:pt idx="46">
                  <c:v>1261.6171918936207</c:v>
                </c:pt>
                <c:pt idx="47">
                  <c:v>1268.0070747403552</c:v>
                </c:pt>
                <c:pt idx="48">
                  <c:v>1274.4293212890568</c:v>
                </c:pt>
                <c:pt idx="49">
                  <c:v>1280.8840954565344</c:v>
                </c:pt>
                <c:pt idx="50">
                  <c:v>1287.3715619898082</c:v>
                </c:pt>
                <c:pt idx="51">
                  <c:v>1293.8918864703153</c:v>
                </c:pt>
                <c:pt idx="52">
                  <c:v>1300.445235318135</c:v>
                </c:pt>
                <c:pt idx="53">
                  <c:v>1307.0317757962373</c:v>
                </c:pt>
                <c:pt idx="54">
                  <c:v>1313.651676014751</c:v>
                </c:pt>
                <c:pt idx="55">
                  <c:v>1320.3051049352555</c:v>
                </c:pt>
                <c:pt idx="56">
                  <c:v>1326.9922323750925</c:v>
                </c:pt>
                <c:pt idx="57">
                  <c:v>1333.7132290117004</c:v>
                </c:pt>
                <c:pt idx="58">
                  <c:v>1340.4682663869705</c:v>
                </c:pt>
                <c:pt idx="59">
                  <c:v>1347.257516911626</c:v>
                </c:pt>
                <c:pt idx="60">
                  <c:v>1354.0811538696214</c:v>
                </c:pt>
                <c:pt idx="61">
                  <c:v>1360.9393514225662</c:v>
                </c:pt>
                <c:pt idx="62">
                  <c:v>1367.8322846141698</c:v>
                </c:pt>
                <c:pt idx="63">
                  <c:v>1374.7601293747086</c:v>
                </c:pt>
                <c:pt idx="64">
                  <c:v>1381.7230625255172</c:v>
                </c:pt>
                <c:pt idx="65">
                  <c:v>1388.7212617835009</c:v>
                </c:pt>
                <c:pt idx="66">
                  <c:v>1395.754905765672</c:v>
                </c:pt>
                <c:pt idx="67">
                  <c:v>1402.824173993708</c:v>
                </c:pt>
                <c:pt idx="68">
                  <c:v>1409.9292468985348</c:v>
                </c:pt>
                <c:pt idx="69">
                  <c:v>1417.0703058249305</c:v>
                </c:pt>
                <c:pt idx="70">
                  <c:v>1424.2475330361551</c:v>
                </c:pt>
                <c:pt idx="71">
                  <c:v>1431.4611117186016</c:v>
                </c:pt>
                <c:pt idx="72">
                  <c:v>1438.7112259864718</c:v>
                </c:pt>
                <c:pt idx="73">
                  <c:v>1445.9980608864757</c:v>
                </c:pt>
                <c:pt idx="74">
                  <c:v>1453.3218024025543</c:v>
                </c:pt>
                <c:pt idx="75">
                  <c:v>1460.6826374606267</c:v>
                </c:pt>
                <c:pt idx="76">
                  <c:v>1468.0807539333607</c:v>
                </c:pt>
                <c:pt idx="77">
                  <c:v>1475.5163406449683</c:v>
                </c:pt>
                <c:pt idx="78">
                  <c:v>1482.9895873760249</c:v>
                </c:pt>
                <c:pt idx="79">
                  <c:v>1490.5006848683133</c:v>
                </c:pt>
                <c:pt idx="80">
                  <c:v>1498.0498248296917</c:v>
                </c:pt>
                <c:pt idx="81">
                  <c:v>1505.6371999389871</c:v>
                </c:pt>
                <c:pt idx="82">
                  <c:v>1513.2630038509133</c:v>
                </c:pt>
                <c:pt idx="83">
                  <c:v>1520.9274312010125</c:v>
                </c:pt>
                <c:pt idx="84">
                  <c:v>1528.6306776106246</c:v>
                </c:pt>
                <c:pt idx="85">
                  <c:v>1536.3729396918789</c:v>
                </c:pt>
                <c:pt idx="86">
                  <c:v>1544.1544150527125</c:v>
                </c:pt>
                <c:pt idx="87">
                  <c:v>1551.9753023019143</c:v>
                </c:pt>
                <c:pt idx="88">
                  <c:v>1559.8358010541942</c:v>
                </c:pt>
                <c:pt idx="89">
                  <c:v>1567.7361119352772</c:v>
                </c:pt>
                <c:pt idx="90">
                  <c:v>1575.6764365870249</c:v>
                </c:pt>
                <c:pt idx="91">
                  <c:v>1583.6569776725812</c:v>
                </c:pt>
                <c:pt idx="92">
                  <c:v>1591.6779388815457</c:v>
                </c:pt>
                <c:pt idx="93">
                  <c:v>1599.7395249351723</c:v>
                </c:pt>
                <c:pt idx="94">
                  <c:v>1607.8419415915937</c:v>
                </c:pt>
                <c:pt idx="95">
                  <c:v>1615.9853956510742</c:v>
                </c:pt>
                <c:pt idx="96">
                  <c:v>1624.1700949612871</c:v>
                </c:pt>
                <c:pt idx="97">
                  <c:v>1632.3962484226197</c:v>
                </c:pt>
                <c:pt idx="98">
                  <c:v>1640.6640659935053</c:v>
                </c:pt>
                <c:pt idx="99">
                  <c:v>1648.9737586957824</c:v>
                </c:pt>
                <c:pt idx="100">
                  <c:v>1657.3255386200799</c:v>
                </c:pt>
                <c:pt idx="101">
                  <c:v>1665.7196189312306</c:v>
                </c:pt>
                <c:pt idx="102">
                  <c:v>1674.1562138737124</c:v>
                </c:pt>
                <c:pt idx="103">
                  <c:v>1682.6355387771159</c:v>
                </c:pt>
                <c:pt idx="104">
                  <c:v>1691.1578100616407</c:v>
                </c:pt>
                <c:pt idx="105">
                  <c:v>1699.7232452436187</c:v>
                </c:pt>
                <c:pt idx="106">
                  <c:v>1708.3320629410666</c:v>
                </c:pt>
                <c:pt idx="107">
                  <c:v>1716.9844828792648</c:v>
                </c:pt>
                <c:pt idx="108">
                  <c:v>1725.6807258963659</c:v>
                </c:pt>
                <c:pt idx="109">
                  <c:v>1734.4210139490317</c:v>
                </c:pt>
                <c:pt idx="110">
                  <c:v>1743.2055701180977</c:v>
                </c:pt>
                <c:pt idx="111">
                  <c:v>1752.0346186142672</c:v>
                </c:pt>
                <c:pt idx="112">
                  <c:v>1760.9083847838331</c:v>
                </c:pt>
                <c:pt idx="113">
                  <c:v>1769.8270951144307</c:v>
                </c:pt>
                <c:pt idx="114">
                  <c:v>1778.7909772408177</c:v>
                </c:pt>
                <c:pt idx="115">
                  <c:v>1787.800259950684</c:v>
                </c:pt>
                <c:pt idx="116">
                  <c:v>1796.8551731904915</c:v>
                </c:pt>
                <c:pt idx="117">
                  <c:v>1805.9559480713433</c:v>
                </c:pt>
                <c:pt idx="118">
                  <c:v>1815.1028168748815</c:v>
                </c:pt>
                <c:pt idx="119">
                  <c:v>1824.2960130592169</c:v>
                </c:pt>
                <c:pt idx="120">
                  <c:v>1833.5357712648868</c:v>
                </c:pt>
                <c:pt idx="121">
                  <c:v>1842.8223273208441</c:v>
                </c:pt>
                <c:pt idx="122">
                  <c:v>1852.1559182504768</c:v>
                </c:pt>
                <c:pt idx="123">
                  <c:v>1861.5367822776568</c:v>
                </c:pt>
                <c:pt idx="124">
                  <c:v>1870.9651588328206</c:v>
                </c:pt>
                <c:pt idx="125">
                  <c:v>1880.4412885590807</c:v>
                </c:pt>
                <c:pt idx="126">
                  <c:v>1889.9654133183669</c:v>
                </c:pt>
                <c:pt idx="127">
                  <c:v>1899.5377761975999</c:v>
                </c:pt>
                <c:pt idx="128">
                  <c:v>1909.1586215148955</c:v>
                </c:pt>
                <c:pt idx="129">
                  <c:v>1918.8281948258004</c:v>
                </c:pt>
                <c:pt idx="130">
                  <c:v>1928.5467429295597</c:v>
                </c:pt>
                <c:pt idx="131">
                  <c:v>1938.3145138754162</c:v>
                </c:pt>
                <c:pt idx="132">
                  <c:v>1948.1317569689404</c:v>
                </c:pt>
                <c:pt idx="133">
                  <c:v>1957.9987227783952</c:v>
                </c:pt>
                <c:pt idx="134">
                  <c:v>1967.9156631411299</c:v>
                </c:pt>
                <c:pt idx="135">
                  <c:v>1977.8828311700086</c:v>
                </c:pt>
                <c:pt idx="136">
                  <c:v>1987.90048125987</c:v>
                </c:pt>
                <c:pt idx="137">
                  <c:v>1997.9688690940213</c:v>
                </c:pt>
                <c:pt idx="138">
                  <c:v>2008.0882516507629</c:v>
                </c:pt>
                <c:pt idx="139">
                  <c:v>2018.2588872099479</c:v>
                </c:pt>
                <c:pt idx="140">
                  <c:v>2028.4810353595744</c:v>
                </c:pt>
                <c:pt idx="141">
                  <c:v>2038.7549570024109</c:v>
                </c:pt>
                <c:pt idx="142">
                  <c:v>2049.0809143626552</c:v>
                </c:pt>
                <c:pt idx="143">
                  <c:v>2059.4591709926276</c:v>
                </c:pt>
                <c:pt idx="144">
                  <c:v>2069.889991779497</c:v>
                </c:pt>
                <c:pt idx="145">
                  <c:v>2080.3736429520427</c:v>
                </c:pt>
                <c:pt idx="146">
                  <c:v>2090.9103920874481</c:v>
                </c:pt>
                <c:pt idx="147">
                  <c:v>2101.5005081181316</c:v>
                </c:pt>
                <c:pt idx="148">
                  <c:v>2112.1442613386093</c:v>
                </c:pt>
                <c:pt idx="149">
                  <c:v>2122.8419234123949</c:v>
                </c:pt>
                <c:pt idx="150">
                  <c:v>2133.5937673789326</c:v>
                </c:pt>
                <c:pt idx="151">
                  <c:v>2144.4000676605665</c:v>
                </c:pt>
                <c:pt idx="152">
                  <c:v>2155.2611000695447</c:v>
                </c:pt>
                <c:pt idx="153">
                  <c:v>2166.1771418150583</c:v>
                </c:pt>
                <c:pt idx="154">
                  <c:v>2177.1484715103179</c:v>
                </c:pt>
                <c:pt idx="155">
                  <c:v>2188.1753691796634</c:v>
                </c:pt>
                <c:pt idx="156">
                  <c:v>2199.2581162657125</c:v>
                </c:pt>
                <c:pt idx="157">
                  <c:v>2210.3969956365422</c:v>
                </c:pt>
                <c:pt idx="158">
                  <c:v>2221.5922915929104</c:v>
                </c:pt>
                <c:pt idx="159">
                  <c:v>2232.8442898755115</c:v>
                </c:pt>
                <c:pt idx="160">
                  <c:v>2244.1532776722693</c:v>
                </c:pt>
                <c:pt idx="161">
                  <c:v>2255.5195436256668</c:v>
                </c:pt>
                <c:pt idx="162">
                  <c:v>2266.943377840113</c:v>
                </c:pt>
                <c:pt idx="163">
                  <c:v>2278.4250718893491</c:v>
                </c:pt>
                <c:pt idx="164">
                  <c:v>2289.9649188238882</c:v>
                </c:pt>
                <c:pt idx="165">
                  <c:v>2301.5632131784964</c:v>
                </c:pt>
                <c:pt idx="166">
                  <c:v>2313.2202509797098</c:v>
                </c:pt>
                <c:pt idx="167">
                  <c:v>2324.9363297533896</c:v>
                </c:pt>
                <c:pt idx="168">
                  <c:v>2336.7117485323165</c:v>
                </c:pt>
                <c:pt idx="169">
                  <c:v>2348.5468078638232</c:v>
                </c:pt>
                <c:pt idx="170">
                  <c:v>2360.4418098174647</c:v>
                </c:pt>
                <c:pt idx="171">
                  <c:v>2372.3970579927286</c:v>
                </c:pt>
                <c:pt idx="172">
                  <c:v>2384.4128575267837</c:v>
                </c:pt>
                <c:pt idx="173">
                  <c:v>2396.4895151022683</c:v>
                </c:pt>
                <c:pt idx="174">
                  <c:v>2408.6273389551175</c:v>
                </c:pt>
                <c:pt idx="175">
                  <c:v>2420.8266388824309</c:v>
                </c:pt>
                <c:pt idx="176">
                  <c:v>2433.0877262503791</c:v>
                </c:pt>
                <c:pt idx="177">
                  <c:v>2445.4109140021505</c:v>
                </c:pt>
                <c:pt idx="178">
                  <c:v>2457.7965166659396</c:v>
                </c:pt>
                <c:pt idx="179">
                  <c:v>2470.2448503629744</c:v>
                </c:pt>
                <c:pt idx="180">
                  <c:v>2482.7562328155841</c:v>
                </c:pt>
                <c:pt idx="181">
                  <c:v>2495.3309833553099</c:v>
                </c:pt>
              </c:numCache>
            </c:numRef>
          </c:val>
          <c:smooth val="0"/>
          <c:extLst>
            <c:ext xmlns:c16="http://schemas.microsoft.com/office/drawing/2014/chart" uri="{C3380CC4-5D6E-409C-BE32-E72D297353CC}">
              <c16:uniqueId val="{00000001-F48D-8843-91AA-E48905D290D9}"/>
            </c:ext>
          </c:extLst>
        </c:ser>
        <c:dLbls>
          <c:showLegendKey val="0"/>
          <c:showVal val="0"/>
          <c:showCatName val="0"/>
          <c:showSerName val="0"/>
          <c:showPercent val="0"/>
          <c:showBubbleSize val="0"/>
        </c:dLbls>
        <c:smooth val="0"/>
        <c:axId val="243959296"/>
        <c:axId val="243960832"/>
      </c:lineChart>
      <c:dateAx>
        <c:axId val="243959296"/>
        <c:scaling>
          <c:orientation val="minMax"/>
        </c:scaling>
        <c:delete val="0"/>
        <c:axPos val="b"/>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243960832"/>
        <c:crosses val="autoZero"/>
        <c:auto val="1"/>
        <c:lblOffset val="100"/>
        <c:baseTimeUnit val="months"/>
      </c:dateAx>
      <c:valAx>
        <c:axId val="243960832"/>
        <c:scaling>
          <c:orientation val="minMax"/>
          <c:max val="3750"/>
          <c:min val="900"/>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243959296"/>
        <c:crosses val="autoZero"/>
        <c:crossBetween val="between"/>
        <c:majorUnit val="250"/>
      </c:valAx>
      <c:spPr>
        <a:noFill/>
        <a:ln>
          <a:noFill/>
        </a:ln>
        <a:effectLst/>
      </c:spPr>
    </c:plotArea>
    <c:legend>
      <c:legendPos val="b"/>
      <c:legendEntry>
        <c:idx val="0"/>
        <c:txPr>
          <a:bodyPr rot="0" spcFirstLastPara="1" vertOverflow="ellipsis" vert="horz" wrap="square" anchor="ctr" anchorCtr="1"/>
          <a:lstStyle/>
          <a:p>
            <a:pPr>
              <a:defRPr sz="1050" b="0" i="0" u="none" strike="noStrike" kern="1200" baseline="0">
                <a:ln>
                  <a:noFill/>
                </a:ln>
                <a:solidFill>
                  <a:schemeClr val="tx1">
                    <a:lumMod val="65000"/>
                    <a:lumOff val="35000"/>
                  </a:schemeClr>
                </a:solidFill>
                <a:latin typeface="+mn-lt"/>
                <a:ea typeface="+mn-ea"/>
                <a:cs typeface="+mn-cs"/>
              </a:defRPr>
            </a:pPr>
            <a:endParaRPr lang="fr-FR"/>
          </a:p>
        </c:txPr>
      </c:legendEntry>
      <c:layout>
        <c:manualLayout>
          <c:xMode val="edge"/>
          <c:yMode val="edge"/>
          <c:x val="9.3185552892844956E-2"/>
          <c:y val="1.9657760695227094E-2"/>
          <c:w val="0.3090895651452974"/>
          <c:h val="0.13387754045290259"/>
        </c:manualLayout>
      </c:layout>
      <c:overlay val="0"/>
      <c:spPr>
        <a:solidFill>
          <a:schemeClr val="bg1"/>
        </a:solidFill>
        <a:ln>
          <a:solidFill>
            <a:schemeClr val="tx1"/>
          </a:solid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40444300132589E-2"/>
          <c:y val="5.9726791576795474E-2"/>
          <c:w val="0.89000218722659663"/>
          <c:h val="0.72128098571011956"/>
        </c:manualLayout>
      </c:layout>
      <c:lineChart>
        <c:grouping val="standard"/>
        <c:varyColors val="0"/>
        <c:ser>
          <c:idx val="1"/>
          <c:order val="0"/>
          <c:tx>
            <c:strRef>
              <c:f>'CPI2024'!$C$2</c:f>
              <c:strCache>
                <c:ptCount val="1"/>
                <c:pt idx="0">
                  <c:v>1 year</c:v>
                </c:pt>
              </c:strCache>
            </c:strRef>
          </c:tx>
          <c:spPr>
            <a:ln w="28575" cap="rnd">
              <a:solidFill>
                <a:schemeClr val="accent2"/>
              </a:solidFill>
              <a:round/>
            </a:ln>
            <a:effectLst/>
          </c:spPr>
          <c:marker>
            <c:symbol val="none"/>
          </c:marker>
          <c:cat>
            <c:numRef>
              <c:f>'CPI2024'!$A$27:$A$351</c:f>
              <c:numCache>
                <c:formatCode>m/d/yy</c:formatCode>
                <c:ptCount val="325"/>
                <c:pt idx="0">
                  <c:v>35431</c:v>
                </c:pt>
                <c:pt idx="1">
                  <c:v>35462</c:v>
                </c:pt>
                <c:pt idx="2">
                  <c:v>35490</c:v>
                </c:pt>
                <c:pt idx="3">
                  <c:v>35521</c:v>
                </c:pt>
                <c:pt idx="4">
                  <c:v>35551</c:v>
                </c:pt>
                <c:pt idx="5">
                  <c:v>35582</c:v>
                </c:pt>
                <c:pt idx="6">
                  <c:v>35612</c:v>
                </c:pt>
                <c:pt idx="7">
                  <c:v>35643</c:v>
                </c:pt>
                <c:pt idx="8">
                  <c:v>35674</c:v>
                </c:pt>
                <c:pt idx="9">
                  <c:v>35704</c:v>
                </c:pt>
                <c:pt idx="10">
                  <c:v>35735</c:v>
                </c:pt>
                <c:pt idx="11">
                  <c:v>35765</c:v>
                </c:pt>
                <c:pt idx="12">
                  <c:v>35796</c:v>
                </c:pt>
                <c:pt idx="13">
                  <c:v>35827</c:v>
                </c:pt>
                <c:pt idx="14">
                  <c:v>35855</c:v>
                </c:pt>
                <c:pt idx="15">
                  <c:v>35886</c:v>
                </c:pt>
                <c:pt idx="16">
                  <c:v>35916</c:v>
                </c:pt>
                <c:pt idx="17">
                  <c:v>35947</c:v>
                </c:pt>
                <c:pt idx="18">
                  <c:v>35977</c:v>
                </c:pt>
                <c:pt idx="19">
                  <c:v>36008</c:v>
                </c:pt>
                <c:pt idx="20">
                  <c:v>36039</c:v>
                </c:pt>
                <c:pt idx="21">
                  <c:v>36069</c:v>
                </c:pt>
                <c:pt idx="22">
                  <c:v>36100</c:v>
                </c:pt>
                <c:pt idx="23">
                  <c:v>36130</c:v>
                </c:pt>
                <c:pt idx="24">
                  <c:v>36161</c:v>
                </c:pt>
                <c:pt idx="25">
                  <c:v>36192</c:v>
                </c:pt>
                <c:pt idx="26">
                  <c:v>36220</c:v>
                </c:pt>
                <c:pt idx="27">
                  <c:v>36251</c:v>
                </c:pt>
                <c:pt idx="28">
                  <c:v>36281</c:v>
                </c:pt>
                <c:pt idx="29">
                  <c:v>36312</c:v>
                </c:pt>
                <c:pt idx="30">
                  <c:v>36342</c:v>
                </c:pt>
                <c:pt idx="31">
                  <c:v>36373</c:v>
                </c:pt>
                <c:pt idx="32">
                  <c:v>36404</c:v>
                </c:pt>
                <c:pt idx="33">
                  <c:v>36434</c:v>
                </c:pt>
                <c:pt idx="34">
                  <c:v>36465</c:v>
                </c:pt>
                <c:pt idx="35">
                  <c:v>36495</c:v>
                </c:pt>
                <c:pt idx="36">
                  <c:v>36526</c:v>
                </c:pt>
                <c:pt idx="37">
                  <c:v>36557</c:v>
                </c:pt>
                <c:pt idx="38">
                  <c:v>36586</c:v>
                </c:pt>
                <c:pt idx="39">
                  <c:v>36617</c:v>
                </c:pt>
                <c:pt idx="40">
                  <c:v>36647</c:v>
                </c:pt>
                <c:pt idx="41">
                  <c:v>36678</c:v>
                </c:pt>
                <c:pt idx="42">
                  <c:v>36708</c:v>
                </c:pt>
                <c:pt idx="43">
                  <c:v>36739</c:v>
                </c:pt>
                <c:pt idx="44">
                  <c:v>36770</c:v>
                </c:pt>
                <c:pt idx="45">
                  <c:v>36800</c:v>
                </c:pt>
                <c:pt idx="46">
                  <c:v>36831</c:v>
                </c:pt>
                <c:pt idx="47">
                  <c:v>36861</c:v>
                </c:pt>
                <c:pt idx="48">
                  <c:v>36892</c:v>
                </c:pt>
                <c:pt idx="49">
                  <c:v>36923</c:v>
                </c:pt>
                <c:pt idx="50">
                  <c:v>36951</c:v>
                </c:pt>
                <c:pt idx="51">
                  <c:v>36982</c:v>
                </c:pt>
                <c:pt idx="52">
                  <c:v>37012</c:v>
                </c:pt>
                <c:pt idx="53">
                  <c:v>37043</c:v>
                </c:pt>
                <c:pt idx="54">
                  <c:v>37073</c:v>
                </c:pt>
                <c:pt idx="55">
                  <c:v>37104</c:v>
                </c:pt>
                <c:pt idx="56">
                  <c:v>37135</c:v>
                </c:pt>
                <c:pt idx="57">
                  <c:v>37165</c:v>
                </c:pt>
                <c:pt idx="58">
                  <c:v>37196</c:v>
                </c:pt>
                <c:pt idx="59">
                  <c:v>37226</c:v>
                </c:pt>
                <c:pt idx="60">
                  <c:v>37257</c:v>
                </c:pt>
                <c:pt idx="61">
                  <c:v>37288</c:v>
                </c:pt>
                <c:pt idx="62">
                  <c:v>37316</c:v>
                </c:pt>
                <c:pt idx="63">
                  <c:v>37347</c:v>
                </c:pt>
                <c:pt idx="64">
                  <c:v>37377</c:v>
                </c:pt>
                <c:pt idx="65">
                  <c:v>37408</c:v>
                </c:pt>
                <c:pt idx="66">
                  <c:v>37438</c:v>
                </c:pt>
                <c:pt idx="67">
                  <c:v>37469</c:v>
                </c:pt>
                <c:pt idx="68">
                  <c:v>37500</c:v>
                </c:pt>
                <c:pt idx="69">
                  <c:v>37530</c:v>
                </c:pt>
                <c:pt idx="70">
                  <c:v>37561</c:v>
                </c:pt>
                <c:pt idx="71">
                  <c:v>37591</c:v>
                </c:pt>
                <c:pt idx="72">
                  <c:v>37622</c:v>
                </c:pt>
                <c:pt idx="73">
                  <c:v>37653</c:v>
                </c:pt>
                <c:pt idx="74">
                  <c:v>37681</c:v>
                </c:pt>
                <c:pt idx="75">
                  <c:v>37712</c:v>
                </c:pt>
                <c:pt idx="76">
                  <c:v>37742</c:v>
                </c:pt>
                <c:pt idx="77">
                  <c:v>37773</c:v>
                </c:pt>
                <c:pt idx="78">
                  <c:v>37803</c:v>
                </c:pt>
                <c:pt idx="79">
                  <c:v>37834</c:v>
                </c:pt>
                <c:pt idx="80">
                  <c:v>37865</c:v>
                </c:pt>
                <c:pt idx="81">
                  <c:v>37895</c:v>
                </c:pt>
                <c:pt idx="82">
                  <c:v>37926</c:v>
                </c:pt>
                <c:pt idx="83">
                  <c:v>37956</c:v>
                </c:pt>
                <c:pt idx="84">
                  <c:v>37987</c:v>
                </c:pt>
                <c:pt idx="85">
                  <c:v>38018</c:v>
                </c:pt>
                <c:pt idx="86">
                  <c:v>38047</c:v>
                </c:pt>
                <c:pt idx="87">
                  <c:v>38078</c:v>
                </c:pt>
                <c:pt idx="88">
                  <c:v>38108</c:v>
                </c:pt>
                <c:pt idx="89">
                  <c:v>38139</c:v>
                </c:pt>
                <c:pt idx="90">
                  <c:v>38169</c:v>
                </c:pt>
                <c:pt idx="91">
                  <c:v>38200</c:v>
                </c:pt>
                <c:pt idx="92">
                  <c:v>38231</c:v>
                </c:pt>
                <c:pt idx="93">
                  <c:v>38261</c:v>
                </c:pt>
                <c:pt idx="94">
                  <c:v>38292</c:v>
                </c:pt>
                <c:pt idx="95">
                  <c:v>38322</c:v>
                </c:pt>
                <c:pt idx="96">
                  <c:v>38353</c:v>
                </c:pt>
                <c:pt idx="97">
                  <c:v>38384</c:v>
                </c:pt>
                <c:pt idx="98">
                  <c:v>38412</c:v>
                </c:pt>
                <c:pt idx="99">
                  <c:v>38443</c:v>
                </c:pt>
                <c:pt idx="100">
                  <c:v>38473</c:v>
                </c:pt>
                <c:pt idx="101">
                  <c:v>38504</c:v>
                </c:pt>
                <c:pt idx="102">
                  <c:v>38534</c:v>
                </c:pt>
                <c:pt idx="103">
                  <c:v>38565</c:v>
                </c:pt>
                <c:pt idx="104">
                  <c:v>38596</c:v>
                </c:pt>
                <c:pt idx="105">
                  <c:v>38626</c:v>
                </c:pt>
                <c:pt idx="106">
                  <c:v>38657</c:v>
                </c:pt>
                <c:pt idx="107">
                  <c:v>38687</c:v>
                </c:pt>
                <c:pt idx="108">
                  <c:v>38718</c:v>
                </c:pt>
                <c:pt idx="109">
                  <c:v>38749</c:v>
                </c:pt>
                <c:pt idx="110">
                  <c:v>38777</c:v>
                </c:pt>
                <c:pt idx="111">
                  <c:v>38808</c:v>
                </c:pt>
                <c:pt idx="112">
                  <c:v>38838</c:v>
                </c:pt>
                <c:pt idx="113">
                  <c:v>38869</c:v>
                </c:pt>
                <c:pt idx="114">
                  <c:v>38899</c:v>
                </c:pt>
                <c:pt idx="115">
                  <c:v>38930</c:v>
                </c:pt>
                <c:pt idx="116">
                  <c:v>38961</c:v>
                </c:pt>
                <c:pt idx="117">
                  <c:v>38991</c:v>
                </c:pt>
                <c:pt idx="118">
                  <c:v>39022</c:v>
                </c:pt>
                <c:pt idx="119">
                  <c:v>39052</c:v>
                </c:pt>
                <c:pt idx="120">
                  <c:v>39083</c:v>
                </c:pt>
                <c:pt idx="121">
                  <c:v>39114</c:v>
                </c:pt>
                <c:pt idx="122">
                  <c:v>39142</c:v>
                </c:pt>
                <c:pt idx="123">
                  <c:v>39173</c:v>
                </c:pt>
                <c:pt idx="124">
                  <c:v>39203</c:v>
                </c:pt>
                <c:pt idx="125">
                  <c:v>39234</c:v>
                </c:pt>
                <c:pt idx="126">
                  <c:v>39264</c:v>
                </c:pt>
                <c:pt idx="127">
                  <c:v>39295</c:v>
                </c:pt>
                <c:pt idx="128">
                  <c:v>39326</c:v>
                </c:pt>
                <c:pt idx="129">
                  <c:v>39356</c:v>
                </c:pt>
                <c:pt idx="130">
                  <c:v>39387</c:v>
                </c:pt>
                <c:pt idx="131">
                  <c:v>39417</c:v>
                </c:pt>
                <c:pt idx="132">
                  <c:v>39448</c:v>
                </c:pt>
                <c:pt idx="133">
                  <c:v>39479</c:v>
                </c:pt>
                <c:pt idx="134">
                  <c:v>39508</c:v>
                </c:pt>
                <c:pt idx="135">
                  <c:v>39539</c:v>
                </c:pt>
                <c:pt idx="136">
                  <c:v>39569</c:v>
                </c:pt>
                <c:pt idx="137">
                  <c:v>39600</c:v>
                </c:pt>
                <c:pt idx="138">
                  <c:v>39630</c:v>
                </c:pt>
                <c:pt idx="139">
                  <c:v>39661</c:v>
                </c:pt>
                <c:pt idx="140">
                  <c:v>39692</c:v>
                </c:pt>
                <c:pt idx="141">
                  <c:v>39722</c:v>
                </c:pt>
                <c:pt idx="142">
                  <c:v>39753</c:v>
                </c:pt>
                <c:pt idx="143">
                  <c:v>39783</c:v>
                </c:pt>
                <c:pt idx="144">
                  <c:v>39814</c:v>
                </c:pt>
                <c:pt idx="145">
                  <c:v>39845</c:v>
                </c:pt>
                <c:pt idx="146">
                  <c:v>39873</c:v>
                </c:pt>
                <c:pt idx="147">
                  <c:v>39904</c:v>
                </c:pt>
                <c:pt idx="148">
                  <c:v>39934</c:v>
                </c:pt>
                <c:pt idx="149">
                  <c:v>39965</c:v>
                </c:pt>
                <c:pt idx="150">
                  <c:v>39995</c:v>
                </c:pt>
                <c:pt idx="151">
                  <c:v>40026</c:v>
                </c:pt>
                <c:pt idx="152">
                  <c:v>40057</c:v>
                </c:pt>
                <c:pt idx="153">
                  <c:v>40087</c:v>
                </c:pt>
                <c:pt idx="154">
                  <c:v>40118</c:v>
                </c:pt>
                <c:pt idx="155">
                  <c:v>40148</c:v>
                </c:pt>
                <c:pt idx="156">
                  <c:v>40179</c:v>
                </c:pt>
                <c:pt idx="157">
                  <c:v>40210</c:v>
                </c:pt>
                <c:pt idx="158">
                  <c:v>40238</c:v>
                </c:pt>
                <c:pt idx="159">
                  <c:v>40269</c:v>
                </c:pt>
                <c:pt idx="160">
                  <c:v>40299</c:v>
                </c:pt>
                <c:pt idx="161">
                  <c:v>40330</c:v>
                </c:pt>
                <c:pt idx="162">
                  <c:v>40360</c:v>
                </c:pt>
                <c:pt idx="163">
                  <c:v>40391</c:v>
                </c:pt>
                <c:pt idx="164">
                  <c:v>40422</c:v>
                </c:pt>
                <c:pt idx="165">
                  <c:v>40452</c:v>
                </c:pt>
                <c:pt idx="166">
                  <c:v>40483</c:v>
                </c:pt>
                <c:pt idx="167">
                  <c:v>40513</c:v>
                </c:pt>
                <c:pt idx="168">
                  <c:v>40544</c:v>
                </c:pt>
                <c:pt idx="169">
                  <c:v>40575</c:v>
                </c:pt>
                <c:pt idx="170">
                  <c:v>40603</c:v>
                </c:pt>
                <c:pt idx="171">
                  <c:v>40634</c:v>
                </c:pt>
                <c:pt idx="172">
                  <c:v>40664</c:v>
                </c:pt>
                <c:pt idx="173">
                  <c:v>40695</c:v>
                </c:pt>
                <c:pt idx="174">
                  <c:v>40725</c:v>
                </c:pt>
                <c:pt idx="175">
                  <c:v>40756</c:v>
                </c:pt>
                <c:pt idx="176">
                  <c:v>40787</c:v>
                </c:pt>
                <c:pt idx="177">
                  <c:v>40817</c:v>
                </c:pt>
                <c:pt idx="178">
                  <c:v>40848</c:v>
                </c:pt>
                <c:pt idx="179">
                  <c:v>40878</c:v>
                </c:pt>
                <c:pt idx="180">
                  <c:v>40909</c:v>
                </c:pt>
                <c:pt idx="181">
                  <c:v>40940</c:v>
                </c:pt>
                <c:pt idx="182">
                  <c:v>40969</c:v>
                </c:pt>
                <c:pt idx="183">
                  <c:v>41000</c:v>
                </c:pt>
                <c:pt idx="184">
                  <c:v>41030</c:v>
                </c:pt>
                <c:pt idx="185">
                  <c:v>41061</c:v>
                </c:pt>
                <c:pt idx="186">
                  <c:v>41091</c:v>
                </c:pt>
                <c:pt idx="187">
                  <c:v>41122</c:v>
                </c:pt>
                <c:pt idx="188">
                  <c:v>41153</c:v>
                </c:pt>
                <c:pt idx="189">
                  <c:v>41183</c:v>
                </c:pt>
                <c:pt idx="190">
                  <c:v>41214</c:v>
                </c:pt>
                <c:pt idx="191">
                  <c:v>41244</c:v>
                </c:pt>
                <c:pt idx="192">
                  <c:v>41275</c:v>
                </c:pt>
                <c:pt idx="193">
                  <c:v>41306</c:v>
                </c:pt>
                <c:pt idx="194">
                  <c:v>41334</c:v>
                </c:pt>
                <c:pt idx="195">
                  <c:v>41365</c:v>
                </c:pt>
                <c:pt idx="196">
                  <c:v>41395</c:v>
                </c:pt>
                <c:pt idx="197">
                  <c:v>41426</c:v>
                </c:pt>
                <c:pt idx="198">
                  <c:v>41456</c:v>
                </c:pt>
                <c:pt idx="199">
                  <c:v>41487</c:v>
                </c:pt>
                <c:pt idx="200">
                  <c:v>41518</c:v>
                </c:pt>
                <c:pt idx="201">
                  <c:v>41548</c:v>
                </c:pt>
                <c:pt idx="202">
                  <c:v>41579</c:v>
                </c:pt>
                <c:pt idx="203">
                  <c:v>41609</c:v>
                </c:pt>
                <c:pt idx="204">
                  <c:v>41640</c:v>
                </c:pt>
                <c:pt idx="205">
                  <c:v>41671</c:v>
                </c:pt>
                <c:pt idx="206">
                  <c:v>41699</c:v>
                </c:pt>
                <c:pt idx="207">
                  <c:v>41730</c:v>
                </c:pt>
                <c:pt idx="208">
                  <c:v>41760</c:v>
                </c:pt>
                <c:pt idx="209">
                  <c:v>41791</c:v>
                </c:pt>
                <c:pt idx="210">
                  <c:v>41821</c:v>
                </c:pt>
                <c:pt idx="211">
                  <c:v>41852</c:v>
                </c:pt>
                <c:pt idx="212">
                  <c:v>41883</c:v>
                </c:pt>
                <c:pt idx="213">
                  <c:v>41913</c:v>
                </c:pt>
                <c:pt idx="214">
                  <c:v>41944</c:v>
                </c:pt>
                <c:pt idx="215">
                  <c:v>41974</c:v>
                </c:pt>
                <c:pt idx="216">
                  <c:v>42005</c:v>
                </c:pt>
                <c:pt idx="217">
                  <c:v>42036</c:v>
                </c:pt>
                <c:pt idx="218">
                  <c:v>42064</c:v>
                </c:pt>
                <c:pt idx="219">
                  <c:v>42095</c:v>
                </c:pt>
                <c:pt idx="220">
                  <c:v>42125</c:v>
                </c:pt>
                <c:pt idx="221">
                  <c:v>42156</c:v>
                </c:pt>
                <c:pt idx="222">
                  <c:v>42186</c:v>
                </c:pt>
                <c:pt idx="223">
                  <c:v>42217</c:v>
                </c:pt>
                <c:pt idx="224">
                  <c:v>42248</c:v>
                </c:pt>
                <c:pt idx="225">
                  <c:v>42278</c:v>
                </c:pt>
                <c:pt idx="226">
                  <c:v>42309</c:v>
                </c:pt>
                <c:pt idx="227">
                  <c:v>42339</c:v>
                </c:pt>
                <c:pt idx="228">
                  <c:v>42370</c:v>
                </c:pt>
                <c:pt idx="229">
                  <c:v>42401</c:v>
                </c:pt>
                <c:pt idx="230">
                  <c:v>42430</c:v>
                </c:pt>
                <c:pt idx="231">
                  <c:v>42461</c:v>
                </c:pt>
                <c:pt idx="232">
                  <c:v>42491</c:v>
                </c:pt>
                <c:pt idx="233">
                  <c:v>42522</c:v>
                </c:pt>
                <c:pt idx="234">
                  <c:v>42552</c:v>
                </c:pt>
                <c:pt idx="235">
                  <c:v>42583</c:v>
                </c:pt>
                <c:pt idx="236">
                  <c:v>42614</c:v>
                </c:pt>
                <c:pt idx="237">
                  <c:v>42644</c:v>
                </c:pt>
                <c:pt idx="238">
                  <c:v>42675</c:v>
                </c:pt>
                <c:pt idx="239">
                  <c:v>42705</c:v>
                </c:pt>
                <c:pt idx="240">
                  <c:v>42736</c:v>
                </c:pt>
                <c:pt idx="241">
                  <c:v>42767</c:v>
                </c:pt>
                <c:pt idx="242">
                  <c:v>42795</c:v>
                </c:pt>
                <c:pt idx="243">
                  <c:v>42826</c:v>
                </c:pt>
                <c:pt idx="244">
                  <c:v>42856</c:v>
                </c:pt>
                <c:pt idx="245">
                  <c:v>42887</c:v>
                </c:pt>
                <c:pt idx="246">
                  <c:v>42917</c:v>
                </c:pt>
                <c:pt idx="247">
                  <c:v>42948</c:v>
                </c:pt>
                <c:pt idx="248">
                  <c:v>42979</c:v>
                </c:pt>
                <c:pt idx="249">
                  <c:v>43009</c:v>
                </c:pt>
                <c:pt idx="250">
                  <c:v>43040</c:v>
                </c:pt>
                <c:pt idx="251">
                  <c:v>43070</c:v>
                </c:pt>
                <c:pt idx="252">
                  <c:v>43101</c:v>
                </c:pt>
                <c:pt idx="253">
                  <c:v>43132</c:v>
                </c:pt>
                <c:pt idx="254">
                  <c:v>43160</c:v>
                </c:pt>
                <c:pt idx="255">
                  <c:v>43191</c:v>
                </c:pt>
                <c:pt idx="256">
                  <c:v>43221</c:v>
                </c:pt>
                <c:pt idx="257">
                  <c:v>43252</c:v>
                </c:pt>
                <c:pt idx="258">
                  <c:v>43282</c:v>
                </c:pt>
                <c:pt idx="259">
                  <c:v>43313</c:v>
                </c:pt>
                <c:pt idx="260">
                  <c:v>43344</c:v>
                </c:pt>
                <c:pt idx="261">
                  <c:v>43374</c:v>
                </c:pt>
                <c:pt idx="262">
                  <c:v>43405</c:v>
                </c:pt>
                <c:pt idx="263">
                  <c:v>43435</c:v>
                </c:pt>
                <c:pt idx="264">
                  <c:v>43466</c:v>
                </c:pt>
                <c:pt idx="265">
                  <c:v>43497</c:v>
                </c:pt>
                <c:pt idx="266">
                  <c:v>43525</c:v>
                </c:pt>
                <c:pt idx="267">
                  <c:v>43556</c:v>
                </c:pt>
                <c:pt idx="268">
                  <c:v>43586</c:v>
                </c:pt>
                <c:pt idx="269">
                  <c:v>43617</c:v>
                </c:pt>
                <c:pt idx="270">
                  <c:v>43647</c:v>
                </c:pt>
                <c:pt idx="271">
                  <c:v>43678</c:v>
                </c:pt>
                <c:pt idx="272">
                  <c:v>43709</c:v>
                </c:pt>
                <c:pt idx="273">
                  <c:v>43739</c:v>
                </c:pt>
                <c:pt idx="274">
                  <c:v>43770</c:v>
                </c:pt>
                <c:pt idx="275">
                  <c:v>43800</c:v>
                </c:pt>
                <c:pt idx="276">
                  <c:v>43831</c:v>
                </c:pt>
                <c:pt idx="277">
                  <c:v>43862</c:v>
                </c:pt>
                <c:pt idx="278">
                  <c:v>43891</c:v>
                </c:pt>
                <c:pt idx="279">
                  <c:v>43922</c:v>
                </c:pt>
                <c:pt idx="280">
                  <c:v>43952</c:v>
                </c:pt>
                <c:pt idx="281">
                  <c:v>43983</c:v>
                </c:pt>
                <c:pt idx="282">
                  <c:v>44013</c:v>
                </c:pt>
                <c:pt idx="283">
                  <c:v>44044</c:v>
                </c:pt>
                <c:pt idx="284">
                  <c:v>44075</c:v>
                </c:pt>
                <c:pt idx="285">
                  <c:v>44105</c:v>
                </c:pt>
                <c:pt idx="286">
                  <c:v>44136</c:v>
                </c:pt>
                <c:pt idx="287">
                  <c:v>44166</c:v>
                </c:pt>
                <c:pt idx="288">
                  <c:v>44197</c:v>
                </c:pt>
                <c:pt idx="289">
                  <c:v>44228</c:v>
                </c:pt>
                <c:pt idx="290">
                  <c:v>44256</c:v>
                </c:pt>
                <c:pt idx="291">
                  <c:v>44287</c:v>
                </c:pt>
                <c:pt idx="292">
                  <c:v>44317</c:v>
                </c:pt>
                <c:pt idx="293">
                  <c:v>44348</c:v>
                </c:pt>
                <c:pt idx="294">
                  <c:v>44378</c:v>
                </c:pt>
                <c:pt idx="295">
                  <c:v>44409</c:v>
                </c:pt>
                <c:pt idx="296">
                  <c:v>44440</c:v>
                </c:pt>
                <c:pt idx="297">
                  <c:v>44470</c:v>
                </c:pt>
                <c:pt idx="298">
                  <c:v>44501</c:v>
                </c:pt>
                <c:pt idx="299">
                  <c:v>44531</c:v>
                </c:pt>
                <c:pt idx="300">
                  <c:v>44562</c:v>
                </c:pt>
                <c:pt idx="301">
                  <c:v>44593</c:v>
                </c:pt>
                <c:pt idx="302">
                  <c:v>44621</c:v>
                </c:pt>
                <c:pt idx="303">
                  <c:v>44652</c:v>
                </c:pt>
                <c:pt idx="304">
                  <c:v>44682</c:v>
                </c:pt>
                <c:pt idx="305">
                  <c:v>44713</c:v>
                </c:pt>
                <c:pt idx="306">
                  <c:v>44743</c:v>
                </c:pt>
                <c:pt idx="307">
                  <c:v>44774</c:v>
                </c:pt>
                <c:pt idx="308">
                  <c:v>44805</c:v>
                </c:pt>
                <c:pt idx="309">
                  <c:v>44835</c:v>
                </c:pt>
                <c:pt idx="310">
                  <c:v>44866</c:v>
                </c:pt>
                <c:pt idx="311">
                  <c:v>44896</c:v>
                </c:pt>
                <c:pt idx="312">
                  <c:v>44927</c:v>
                </c:pt>
                <c:pt idx="313">
                  <c:v>44958</c:v>
                </c:pt>
                <c:pt idx="314">
                  <c:v>44986</c:v>
                </c:pt>
                <c:pt idx="315">
                  <c:v>45017</c:v>
                </c:pt>
                <c:pt idx="316">
                  <c:v>45047</c:v>
                </c:pt>
                <c:pt idx="317">
                  <c:v>45078</c:v>
                </c:pt>
                <c:pt idx="318">
                  <c:v>45108</c:v>
                </c:pt>
                <c:pt idx="319">
                  <c:v>45139</c:v>
                </c:pt>
                <c:pt idx="320">
                  <c:v>45170</c:v>
                </c:pt>
                <c:pt idx="321">
                  <c:v>45200</c:v>
                </c:pt>
                <c:pt idx="322">
                  <c:v>45231</c:v>
                </c:pt>
                <c:pt idx="323">
                  <c:v>45261</c:v>
                </c:pt>
                <c:pt idx="324">
                  <c:v>45292</c:v>
                </c:pt>
              </c:numCache>
            </c:numRef>
          </c:cat>
          <c:val>
            <c:numRef>
              <c:f>'CPI2024'!$C$15:$C$351</c:f>
              <c:numCache>
                <c:formatCode>0.0%</c:formatCode>
                <c:ptCount val="337"/>
                <c:pt idx="0">
                  <c:v>1.616628175519641E-2</c:v>
                </c:pt>
                <c:pt idx="1">
                  <c:v>1.264367816091938E-2</c:v>
                </c:pt>
                <c:pt idx="2">
                  <c:v>1.4908256880733939E-2</c:v>
                </c:pt>
                <c:pt idx="3">
                  <c:v>1.371428571428579E-2</c:v>
                </c:pt>
                <c:pt idx="4">
                  <c:v>1.4823261117445696E-2</c:v>
                </c:pt>
                <c:pt idx="5">
                  <c:v>1.4823261117445696E-2</c:v>
                </c:pt>
                <c:pt idx="6">
                  <c:v>1.2514220705347023E-2</c:v>
                </c:pt>
                <c:pt idx="7">
                  <c:v>1.4823261117445696E-2</c:v>
                </c:pt>
                <c:pt idx="8">
                  <c:v>1.4806378132118381E-2</c:v>
                </c:pt>
                <c:pt idx="9">
                  <c:v>1.8244013683010207E-2</c:v>
                </c:pt>
                <c:pt idx="10">
                  <c:v>1.931818181818179E-2</c:v>
                </c:pt>
                <c:pt idx="11">
                  <c:v>2.1640091116173155E-2</c:v>
                </c:pt>
                <c:pt idx="12">
                  <c:v>2.1590909090909216E-2</c:v>
                </c:pt>
                <c:pt idx="13">
                  <c:v>2.2701475595913845E-2</c:v>
                </c:pt>
                <c:pt idx="14">
                  <c:v>1.9209039548022666E-2</c:v>
                </c:pt>
                <c:pt idx="15">
                  <c:v>1.6910935738444266E-2</c:v>
                </c:pt>
                <c:pt idx="16">
                  <c:v>1.4606741573033766E-2</c:v>
                </c:pt>
                <c:pt idx="17">
                  <c:v>1.6853932584269593E-2</c:v>
                </c:pt>
                <c:pt idx="18">
                  <c:v>1.6853932584269593E-2</c:v>
                </c:pt>
                <c:pt idx="19">
                  <c:v>1.7977528089887507E-2</c:v>
                </c:pt>
                <c:pt idx="20">
                  <c:v>1.6835016835016869E-2</c:v>
                </c:pt>
                <c:pt idx="21">
                  <c:v>1.4557670772676445E-2</c:v>
                </c:pt>
                <c:pt idx="22">
                  <c:v>8.9186176142697082E-3</c:v>
                </c:pt>
                <c:pt idx="23">
                  <c:v>7.8037904124861335E-3</c:v>
                </c:pt>
                <c:pt idx="24">
                  <c:v>1.1123470522803158E-2</c:v>
                </c:pt>
                <c:pt idx="25">
                  <c:v>9.9889012208658201E-3</c:v>
                </c:pt>
                <c:pt idx="26">
                  <c:v>9.9778270509975897E-3</c:v>
                </c:pt>
                <c:pt idx="27">
                  <c:v>8.8691796008868451E-3</c:v>
                </c:pt>
                <c:pt idx="28">
                  <c:v>1.1074197120708673E-2</c:v>
                </c:pt>
                <c:pt idx="29">
                  <c:v>9.944751381215422E-3</c:v>
                </c:pt>
                <c:pt idx="30">
                  <c:v>9.944751381215422E-3</c:v>
                </c:pt>
                <c:pt idx="31">
                  <c:v>8.8300220750552327E-3</c:v>
                </c:pt>
                <c:pt idx="32">
                  <c:v>6.6225165562914245E-3</c:v>
                </c:pt>
                <c:pt idx="33">
                  <c:v>1.1037527593819041E-2</c:v>
                </c:pt>
                <c:pt idx="34">
                  <c:v>1.2154696132596676E-2</c:v>
                </c:pt>
                <c:pt idx="35">
                  <c:v>9.9557522123892017E-3</c:v>
                </c:pt>
                <c:pt idx="36">
                  <c:v>6.6006600660064585E-3</c:v>
                </c:pt>
                <c:pt idx="37">
                  <c:v>6.59340659340657E-3</c:v>
                </c:pt>
                <c:pt idx="38">
                  <c:v>9.8792535675082949E-3</c:v>
                </c:pt>
                <c:pt idx="39">
                  <c:v>1.6483516483516425E-2</c:v>
                </c:pt>
                <c:pt idx="40">
                  <c:v>1.533406352683464E-2</c:v>
                </c:pt>
                <c:pt idx="41">
                  <c:v>1.6411378555798661E-2</c:v>
                </c:pt>
                <c:pt idx="42">
                  <c:v>1.8599562363238453E-2</c:v>
                </c:pt>
                <c:pt idx="43">
                  <c:v>2.0787746170678245E-2</c:v>
                </c:pt>
                <c:pt idx="44">
                  <c:v>2.631578947368407E-2</c:v>
                </c:pt>
                <c:pt idx="45">
                  <c:v>2.2925764192139875E-2</c:v>
                </c:pt>
                <c:pt idx="46">
                  <c:v>2.1834061135371119E-2</c:v>
                </c:pt>
                <c:pt idx="47">
                  <c:v>2.6286966046002336E-2</c:v>
                </c:pt>
                <c:pt idx="48">
                  <c:v>2.1857923497267784E-2</c:v>
                </c:pt>
                <c:pt idx="49">
                  <c:v>2.729257641921401E-2</c:v>
                </c:pt>
                <c:pt idx="50">
                  <c:v>3.0434782608695699E-2</c:v>
                </c:pt>
                <c:pt idx="51">
                  <c:v>2.1621621621621623E-2</c:v>
                </c:pt>
                <c:pt idx="52">
                  <c:v>2.373247033441217E-2</c:v>
                </c:pt>
                <c:pt idx="53">
                  <c:v>2.7987082884822323E-2</c:v>
                </c:pt>
                <c:pt idx="54">
                  <c:v>2.9001074113855996E-2</c:v>
                </c:pt>
                <c:pt idx="55">
                  <c:v>2.5723472668810254E-2</c:v>
                </c:pt>
                <c:pt idx="56">
                  <c:v>2.6709401709401615E-2</c:v>
                </c:pt>
                <c:pt idx="57">
                  <c:v>2.7748132337246378E-2</c:v>
                </c:pt>
                <c:pt idx="58">
                  <c:v>3.2051282051282159E-2</c:v>
                </c:pt>
                <c:pt idx="59">
                  <c:v>3.2017075773745907E-2</c:v>
                </c:pt>
                <c:pt idx="60">
                  <c:v>2.9946524064171198E-2</c:v>
                </c:pt>
                <c:pt idx="61">
                  <c:v>2.8692879914984148E-2</c:v>
                </c:pt>
                <c:pt idx="62">
                  <c:v>2.4261603375527407E-2</c:v>
                </c:pt>
                <c:pt idx="63">
                  <c:v>3.4920634920634797E-2</c:v>
                </c:pt>
                <c:pt idx="64">
                  <c:v>3.8988408851422518E-2</c:v>
                </c:pt>
                <c:pt idx="65">
                  <c:v>3.3507853403141441E-2</c:v>
                </c:pt>
                <c:pt idx="66">
                  <c:v>2.7139874739039671E-2</c:v>
                </c:pt>
                <c:pt idx="67">
                  <c:v>2.8213166144200663E-2</c:v>
                </c:pt>
                <c:pt idx="68">
                  <c:v>2.6014568158168494E-2</c:v>
                </c:pt>
                <c:pt idx="69">
                  <c:v>1.8691588785046731E-2</c:v>
                </c:pt>
                <c:pt idx="70">
                  <c:v>6.2111801242237252E-3</c:v>
                </c:pt>
                <c:pt idx="71">
                  <c:v>7.2388831437435464E-3</c:v>
                </c:pt>
                <c:pt idx="72">
                  <c:v>1.349948078920038E-2</c:v>
                </c:pt>
                <c:pt idx="73">
                  <c:v>1.4462809917355379E-2</c:v>
                </c:pt>
                <c:pt idx="74">
                  <c:v>1.8537590113285374E-2</c:v>
                </c:pt>
                <c:pt idx="75">
                  <c:v>1.7382413087934534E-2</c:v>
                </c:pt>
                <c:pt idx="76">
                  <c:v>1.1156186612576224E-2</c:v>
                </c:pt>
                <c:pt idx="77">
                  <c:v>1.2158054711246313E-2</c:v>
                </c:pt>
                <c:pt idx="78">
                  <c:v>2.1341463414634054E-2</c:v>
                </c:pt>
                <c:pt idx="79">
                  <c:v>2.5406504065040636E-2</c:v>
                </c:pt>
                <c:pt idx="80">
                  <c:v>2.3326572008113722E-2</c:v>
                </c:pt>
                <c:pt idx="81">
                  <c:v>3.1600407747196746E-2</c:v>
                </c:pt>
                <c:pt idx="82">
                  <c:v>4.4238683127572065E-2</c:v>
                </c:pt>
                <c:pt idx="83">
                  <c:v>3.7987679671457775E-2</c:v>
                </c:pt>
                <c:pt idx="84">
                  <c:v>4.508196721311486E-2</c:v>
                </c:pt>
                <c:pt idx="85">
                  <c:v>4.6843177189409335E-2</c:v>
                </c:pt>
                <c:pt idx="86">
                  <c:v>4.2467138523761161E-2</c:v>
                </c:pt>
                <c:pt idx="87">
                  <c:v>2.9145728643216184E-2</c:v>
                </c:pt>
                <c:pt idx="88">
                  <c:v>2.8084252758274753E-2</c:v>
                </c:pt>
                <c:pt idx="89">
                  <c:v>2.6026026026025884E-2</c:v>
                </c:pt>
                <c:pt idx="90">
                  <c:v>2.0895522388059584E-2</c:v>
                </c:pt>
                <c:pt idx="91">
                  <c:v>1.9821605550049526E-2</c:v>
                </c:pt>
                <c:pt idx="92">
                  <c:v>2.1803766105054301E-2</c:v>
                </c:pt>
                <c:pt idx="93">
                  <c:v>1.5810276679841806E-2</c:v>
                </c:pt>
                <c:pt idx="94">
                  <c:v>1.5763546798029493E-2</c:v>
                </c:pt>
                <c:pt idx="95">
                  <c:v>2.0771513353115889E-2</c:v>
                </c:pt>
                <c:pt idx="96">
                  <c:v>1.2745098039215641E-2</c:v>
                </c:pt>
                <c:pt idx="97">
                  <c:v>6.809338521400754E-3</c:v>
                </c:pt>
                <c:pt idx="98">
                  <c:v>7.7594568380214834E-3</c:v>
                </c:pt>
                <c:pt idx="99">
                  <c:v>1.6601562499999778E-2</c:v>
                </c:pt>
                <c:pt idx="100">
                  <c:v>2.4390243902439046E-2</c:v>
                </c:pt>
                <c:pt idx="101">
                  <c:v>2.5365853658536608E-2</c:v>
                </c:pt>
                <c:pt idx="102">
                  <c:v>2.3391812865497075E-2</c:v>
                </c:pt>
                <c:pt idx="103">
                  <c:v>1.8464528668610258E-2</c:v>
                </c:pt>
                <c:pt idx="104">
                  <c:v>1.8428709990300662E-2</c:v>
                </c:pt>
                <c:pt idx="105">
                  <c:v>2.3346303501945664E-2</c:v>
                </c:pt>
                <c:pt idx="106">
                  <c:v>2.4248302618816719E-2</c:v>
                </c:pt>
                <c:pt idx="107">
                  <c:v>2.1317829457364379E-2</c:v>
                </c:pt>
                <c:pt idx="108">
                  <c:v>1.9361084220716362E-2</c:v>
                </c:pt>
                <c:pt idx="109">
                  <c:v>2.1256038647343045E-2</c:v>
                </c:pt>
                <c:pt idx="110">
                  <c:v>2.3099133782483072E-2</c:v>
                </c:pt>
                <c:pt idx="111">
                  <c:v>2.4015369836695388E-2</c:v>
                </c:pt>
                <c:pt idx="112">
                  <c:v>1.6190476190476311E-2</c:v>
                </c:pt>
                <c:pt idx="113">
                  <c:v>1.7126546146527311E-2</c:v>
                </c:pt>
                <c:pt idx="114">
                  <c:v>2.0000000000000018E-2</c:v>
                </c:pt>
                <c:pt idx="115">
                  <c:v>2.57633587786259E-2</c:v>
                </c:pt>
                <c:pt idx="116">
                  <c:v>3.2380952380952399E-2</c:v>
                </c:pt>
                <c:pt idx="117">
                  <c:v>2.5665399239543696E-2</c:v>
                </c:pt>
                <c:pt idx="118">
                  <c:v>1.9886363636363757E-2</c:v>
                </c:pt>
                <c:pt idx="119">
                  <c:v>2.0872865275142205E-2</c:v>
                </c:pt>
                <c:pt idx="120">
                  <c:v>2.7540360873694159E-2</c:v>
                </c:pt>
                <c:pt idx="121">
                  <c:v>2.1759697256386046E-2</c:v>
                </c:pt>
                <c:pt idx="122">
                  <c:v>2.1636876763875712E-2</c:v>
                </c:pt>
                <c:pt idx="123">
                  <c:v>2.4390243902439046E-2</c:v>
                </c:pt>
                <c:pt idx="124">
                  <c:v>2.8116213683224034E-2</c:v>
                </c:pt>
                <c:pt idx="125">
                  <c:v>2.4321796071094415E-2</c:v>
                </c:pt>
                <c:pt idx="126">
                  <c:v>2.3342670401493848E-2</c:v>
                </c:pt>
                <c:pt idx="127">
                  <c:v>2.1395348837209172E-2</c:v>
                </c:pt>
                <c:pt idx="128">
                  <c:v>7.3800738007379074E-3</c:v>
                </c:pt>
                <c:pt idx="129">
                  <c:v>1.0194624652456019E-2</c:v>
                </c:pt>
                <c:pt idx="130">
                  <c:v>1.3927576601671321E-2</c:v>
                </c:pt>
                <c:pt idx="131">
                  <c:v>1.6728624535315983E-2</c:v>
                </c:pt>
                <c:pt idx="132">
                  <c:v>1.109057301293892E-2</c:v>
                </c:pt>
                <c:pt idx="133">
                  <c:v>2.0370370370370372E-2</c:v>
                </c:pt>
                <c:pt idx="134">
                  <c:v>2.3020257826887658E-2</c:v>
                </c:pt>
                <c:pt idx="135">
                  <c:v>2.19780219780219E-2</c:v>
                </c:pt>
                <c:pt idx="136">
                  <c:v>2.1877848678213185E-2</c:v>
                </c:pt>
                <c:pt idx="137">
                  <c:v>2.1917808219178214E-2</c:v>
                </c:pt>
                <c:pt idx="138">
                  <c:v>2.1897810218978186E-2</c:v>
                </c:pt>
                <c:pt idx="139">
                  <c:v>1.7304189435336959E-2</c:v>
                </c:pt>
                <c:pt idx="140">
                  <c:v>2.4725274725274859E-2</c:v>
                </c:pt>
                <c:pt idx="141">
                  <c:v>2.3853211009174258E-2</c:v>
                </c:pt>
                <c:pt idx="142">
                  <c:v>2.4725274725274859E-2</c:v>
                </c:pt>
                <c:pt idx="143">
                  <c:v>2.3765996343692919E-2</c:v>
                </c:pt>
                <c:pt idx="144">
                  <c:v>2.1937842778793293E-2</c:v>
                </c:pt>
                <c:pt idx="145">
                  <c:v>1.8148820326678861E-2</c:v>
                </c:pt>
                <c:pt idx="146">
                  <c:v>1.3501350135013412E-2</c:v>
                </c:pt>
                <c:pt idx="147">
                  <c:v>1.70250896057349E-2</c:v>
                </c:pt>
                <c:pt idx="148">
                  <c:v>2.2301516503122176E-2</c:v>
                </c:pt>
                <c:pt idx="149">
                  <c:v>3.1277926720286064E-2</c:v>
                </c:pt>
                <c:pt idx="150">
                  <c:v>3.3928571428571308E-2</c:v>
                </c:pt>
                <c:pt idx="151">
                  <c:v>3.4914950760966734E-2</c:v>
                </c:pt>
                <c:pt idx="152">
                  <c:v>3.3958891867738927E-2</c:v>
                </c:pt>
                <c:pt idx="153">
                  <c:v>2.5985663082437327E-2</c:v>
                </c:pt>
                <c:pt idx="154">
                  <c:v>1.9660411081322549E-2</c:v>
                </c:pt>
                <c:pt idx="155">
                  <c:v>1.1607142857142927E-2</c:v>
                </c:pt>
                <c:pt idx="156">
                  <c:v>1.0733452593917781E-2</c:v>
                </c:pt>
                <c:pt idx="157">
                  <c:v>1.426024955436711E-2</c:v>
                </c:pt>
                <c:pt idx="158">
                  <c:v>1.243339253996445E-2</c:v>
                </c:pt>
                <c:pt idx="159">
                  <c:v>3.5242290748900285E-3</c:v>
                </c:pt>
                <c:pt idx="160">
                  <c:v>8.7260034904024231E-4</c:v>
                </c:pt>
                <c:pt idx="161">
                  <c:v>-2.5996533795494825E-3</c:v>
                </c:pt>
                <c:pt idx="162">
                  <c:v>-9.4991364421416202E-3</c:v>
                </c:pt>
                <c:pt idx="163">
                  <c:v>-7.7854671280276344E-3</c:v>
                </c:pt>
                <c:pt idx="164">
                  <c:v>-8.6430423509075149E-3</c:v>
                </c:pt>
                <c:pt idx="165">
                  <c:v>8.7336244541469377E-4</c:v>
                </c:pt>
                <c:pt idx="166">
                  <c:v>9.6406660823840085E-3</c:v>
                </c:pt>
                <c:pt idx="167">
                  <c:v>1.3239187996469504E-2</c:v>
                </c:pt>
                <c:pt idx="168">
                  <c:v>1.8584070796460184E-2</c:v>
                </c:pt>
                <c:pt idx="169">
                  <c:v>1.5817223198594021E-2</c:v>
                </c:pt>
                <c:pt idx="170">
                  <c:v>1.4035087719298289E-2</c:v>
                </c:pt>
                <c:pt idx="171">
                  <c:v>1.843722563652328E-2</c:v>
                </c:pt>
                <c:pt idx="172">
                  <c:v>1.3949433304272008E-2</c:v>
                </c:pt>
                <c:pt idx="173">
                  <c:v>9.5569070373588971E-3</c:v>
                </c:pt>
                <c:pt idx="174">
                  <c:v>1.8308631211856996E-2</c:v>
                </c:pt>
                <c:pt idx="175">
                  <c:v>1.7436791630339954E-2</c:v>
                </c:pt>
                <c:pt idx="176">
                  <c:v>1.9180470793374038E-2</c:v>
                </c:pt>
                <c:pt idx="177">
                  <c:v>2.443280977312412E-2</c:v>
                </c:pt>
                <c:pt idx="178">
                  <c:v>1.9965277777777679E-2</c:v>
                </c:pt>
                <c:pt idx="179">
                  <c:v>2.3519163763066286E-2</c:v>
                </c:pt>
                <c:pt idx="180">
                  <c:v>2.3457862728062606E-2</c:v>
                </c:pt>
                <c:pt idx="181">
                  <c:v>2.1626297577854725E-2</c:v>
                </c:pt>
                <c:pt idx="182">
                  <c:v>3.2871972318339271E-2</c:v>
                </c:pt>
                <c:pt idx="183">
                  <c:v>3.2758620689655071E-2</c:v>
                </c:pt>
                <c:pt idx="184">
                  <c:v>3.6973344797936347E-2</c:v>
                </c:pt>
                <c:pt idx="185">
                  <c:v>3.0981067125645412E-2</c:v>
                </c:pt>
                <c:pt idx="186">
                  <c:v>2.7397260273972712E-2</c:v>
                </c:pt>
                <c:pt idx="187">
                  <c:v>3.0848329048843048E-2</c:v>
                </c:pt>
                <c:pt idx="188">
                  <c:v>3.1650983746791983E-2</c:v>
                </c:pt>
                <c:pt idx="189">
                  <c:v>2.8960817717206044E-2</c:v>
                </c:pt>
                <c:pt idx="190">
                  <c:v>2.8936170212765955E-2</c:v>
                </c:pt>
                <c:pt idx="191">
                  <c:v>2.297872340425533E-2</c:v>
                </c:pt>
                <c:pt idx="192">
                  <c:v>2.4617996604414216E-2</c:v>
                </c:pt>
                <c:pt idx="193">
                  <c:v>2.6248941574936513E-2</c:v>
                </c:pt>
                <c:pt idx="194">
                  <c:v>1.9262981574539317E-2</c:v>
                </c:pt>
                <c:pt idx="195">
                  <c:v>2.0033388981636202E-2</c:v>
                </c:pt>
                <c:pt idx="196">
                  <c:v>1.2437810945273631E-2</c:v>
                </c:pt>
                <c:pt idx="197">
                  <c:v>1.5025041736226985E-2</c:v>
                </c:pt>
                <c:pt idx="198">
                  <c:v>1.2499999999999956E-2</c:v>
                </c:pt>
                <c:pt idx="199">
                  <c:v>1.2468827930174564E-2</c:v>
                </c:pt>
                <c:pt idx="200">
                  <c:v>1.1608623548922115E-2</c:v>
                </c:pt>
                <c:pt idx="201">
                  <c:v>1.1589403973510048E-2</c:v>
                </c:pt>
                <c:pt idx="202">
                  <c:v>8.2712985938793171E-3</c:v>
                </c:pt>
                <c:pt idx="203">
                  <c:v>8.3194675540765317E-3</c:v>
                </c:pt>
                <c:pt idx="204">
                  <c:v>4.9710024855011969E-3</c:v>
                </c:pt>
                <c:pt idx="205">
                  <c:v>1.2376237623762387E-2</c:v>
                </c:pt>
                <c:pt idx="206">
                  <c:v>9.8603122432210366E-3</c:v>
                </c:pt>
                <c:pt idx="207">
                  <c:v>4.0916530278232166E-3</c:v>
                </c:pt>
                <c:pt idx="208">
                  <c:v>7.3710073710073765E-3</c:v>
                </c:pt>
                <c:pt idx="209">
                  <c:v>1.1513157894736947E-2</c:v>
                </c:pt>
                <c:pt idx="210">
                  <c:v>1.3168724279835287E-2</c:v>
                </c:pt>
                <c:pt idx="211">
                  <c:v>1.0673234811165777E-2</c:v>
                </c:pt>
                <c:pt idx="212">
                  <c:v>1.06557377049179E-2</c:v>
                </c:pt>
                <c:pt idx="213">
                  <c:v>6.5466448445170577E-3</c:v>
                </c:pt>
                <c:pt idx="214">
                  <c:v>9.023789991796427E-3</c:v>
                </c:pt>
                <c:pt idx="215">
                  <c:v>1.2376237623762387E-2</c:v>
                </c:pt>
                <c:pt idx="216">
                  <c:v>1.483924154987637E-2</c:v>
                </c:pt>
                <c:pt idx="217">
                  <c:v>1.140994295028519E-2</c:v>
                </c:pt>
                <c:pt idx="218">
                  <c:v>1.5459723352318822E-2</c:v>
                </c:pt>
                <c:pt idx="219">
                  <c:v>2.0374898125509411E-2</c:v>
                </c:pt>
                <c:pt idx="220">
                  <c:v>2.2764227642276369E-2</c:v>
                </c:pt>
                <c:pt idx="221">
                  <c:v>2.3577235772357819E-2</c:v>
                </c:pt>
                <c:pt idx="222">
                  <c:v>2.1121039805036546E-2</c:v>
                </c:pt>
                <c:pt idx="223">
                  <c:v>2.1121039805036546E-2</c:v>
                </c:pt>
                <c:pt idx="224">
                  <c:v>2.0275750202757514E-2</c:v>
                </c:pt>
                <c:pt idx="225">
                  <c:v>2.3577235772357819E-2</c:v>
                </c:pt>
                <c:pt idx="226">
                  <c:v>1.9512195121951237E-2</c:v>
                </c:pt>
                <c:pt idx="227">
                  <c:v>1.4669926650366705E-2</c:v>
                </c:pt>
                <c:pt idx="228">
                  <c:v>9.7481722177092944E-3</c:v>
                </c:pt>
                <c:pt idx="229">
                  <c:v>1.0475423045930743E-2</c:v>
                </c:pt>
                <c:pt idx="230">
                  <c:v>1.2019230769230838E-2</c:v>
                </c:pt>
                <c:pt idx="231">
                  <c:v>7.9872204472843933E-3</c:v>
                </c:pt>
                <c:pt idx="232">
                  <c:v>8.7440381558028246E-3</c:v>
                </c:pt>
                <c:pt idx="233">
                  <c:v>1.0325655281969714E-2</c:v>
                </c:pt>
                <c:pt idx="234">
                  <c:v>1.2728719172633296E-2</c:v>
                </c:pt>
                <c:pt idx="235">
                  <c:v>1.2728719172633296E-2</c:v>
                </c:pt>
                <c:pt idx="236">
                  <c:v>1.0333863275039823E-2</c:v>
                </c:pt>
                <c:pt idx="237">
                  <c:v>1.0325655281969714E-2</c:v>
                </c:pt>
                <c:pt idx="238">
                  <c:v>1.3556618819776656E-2</c:v>
                </c:pt>
                <c:pt idx="239">
                  <c:v>1.6064257028112428E-2</c:v>
                </c:pt>
                <c:pt idx="240">
                  <c:v>2.011263073209979E-2</c:v>
                </c:pt>
                <c:pt idx="241">
                  <c:v>1.3556618819776656E-2</c:v>
                </c:pt>
                <c:pt idx="242">
                  <c:v>1.2668250197941378E-2</c:v>
                </c:pt>
                <c:pt idx="243">
                  <c:v>1.6640253565768592E-2</c:v>
                </c:pt>
                <c:pt idx="244">
                  <c:v>1.4972419227738509E-2</c:v>
                </c:pt>
                <c:pt idx="245">
                  <c:v>1.4937106918238907E-2</c:v>
                </c:pt>
                <c:pt idx="246">
                  <c:v>1.256873527101332E-2</c:v>
                </c:pt>
                <c:pt idx="247">
                  <c:v>1.09976433621366E-2</c:v>
                </c:pt>
                <c:pt idx="248">
                  <c:v>1.3375295043273061E-2</c:v>
                </c:pt>
                <c:pt idx="249">
                  <c:v>1.4937106918238907E-2</c:v>
                </c:pt>
                <c:pt idx="250">
                  <c:v>1.1801730920534936E-2</c:v>
                </c:pt>
                <c:pt idx="251">
                  <c:v>1.5019762845849938E-2</c:v>
                </c:pt>
                <c:pt idx="252">
                  <c:v>2.1293375394321856E-2</c:v>
                </c:pt>
                <c:pt idx="253">
                  <c:v>2.0456333595594067E-2</c:v>
                </c:pt>
                <c:pt idx="254">
                  <c:v>1.5637216575449475E-2</c:v>
                </c:pt>
                <c:pt idx="255">
                  <c:v>1.6367887763055311E-2</c:v>
                </c:pt>
                <c:pt idx="256">
                  <c:v>1.3198757763975166E-2</c:v>
                </c:pt>
                <c:pt idx="257">
                  <c:v>1.0069713400464808E-2</c:v>
                </c:pt>
                <c:pt idx="258">
                  <c:v>1.1636927851047307E-2</c:v>
                </c:pt>
                <c:pt idx="259">
                  <c:v>1.3986013986014179E-2</c:v>
                </c:pt>
                <c:pt idx="260">
                  <c:v>1.552795031055898E-2</c:v>
                </c:pt>
                <c:pt idx="261">
                  <c:v>1.3942680092951187E-2</c:v>
                </c:pt>
                <c:pt idx="262">
                  <c:v>2.0995334370140117E-2</c:v>
                </c:pt>
                <c:pt idx="263">
                  <c:v>1.8691588785046731E-2</c:v>
                </c:pt>
                <c:pt idx="264">
                  <c:v>1.698841698841691E-2</c:v>
                </c:pt>
                <c:pt idx="265">
                  <c:v>2.1588280647648617E-2</c:v>
                </c:pt>
                <c:pt idx="266">
                  <c:v>2.3094688221708903E-2</c:v>
                </c:pt>
                <c:pt idx="267">
                  <c:v>2.223926380368102E-2</c:v>
                </c:pt>
                <c:pt idx="268">
                  <c:v>2.2222222222222365E-2</c:v>
                </c:pt>
                <c:pt idx="269">
                  <c:v>2.4539877300613355E-2</c:v>
                </c:pt>
                <c:pt idx="270">
                  <c:v>2.9907975460122804E-2</c:v>
                </c:pt>
                <c:pt idx="271">
                  <c:v>2.8352490421455823E-2</c:v>
                </c:pt>
                <c:pt idx="272">
                  <c:v>2.2171253822629744E-2</c:v>
                </c:pt>
                <c:pt idx="273">
                  <c:v>2.4446142093200729E-2</c:v>
                </c:pt>
                <c:pt idx="274">
                  <c:v>1.6755521706016685E-2</c:v>
                </c:pt>
                <c:pt idx="275">
                  <c:v>1.9877675840978437E-2</c:v>
                </c:pt>
                <c:pt idx="276">
                  <c:v>1.4426727410782103E-2</c:v>
                </c:pt>
                <c:pt idx="277">
                  <c:v>1.5094339622641506E-2</c:v>
                </c:pt>
                <c:pt idx="278">
                  <c:v>1.8811136192625977E-2</c:v>
                </c:pt>
                <c:pt idx="279">
                  <c:v>2.0255063765941328E-2</c:v>
                </c:pt>
                <c:pt idx="280">
                  <c:v>2.398800599700146E-2</c:v>
                </c:pt>
                <c:pt idx="281">
                  <c:v>2.0209580838323582E-2</c:v>
                </c:pt>
                <c:pt idx="282">
                  <c:v>2.010424422933732E-2</c:v>
                </c:pt>
                <c:pt idx="283">
                  <c:v>1.9374068554396606E-2</c:v>
                </c:pt>
                <c:pt idx="284">
                  <c:v>1.8698578908002972E-2</c:v>
                </c:pt>
                <c:pt idx="285">
                  <c:v>1.8642803877703118E-2</c:v>
                </c:pt>
                <c:pt idx="286">
                  <c:v>2.1722846441947663E-2</c:v>
                </c:pt>
                <c:pt idx="287">
                  <c:v>2.2488755622188883E-2</c:v>
                </c:pt>
                <c:pt idx="288">
                  <c:v>2.3952095808383422E-2</c:v>
                </c:pt>
                <c:pt idx="289">
                  <c:v>2.1561338289962872E-2</c:v>
                </c:pt>
                <c:pt idx="290">
                  <c:v>8.8626292466764678E-3</c:v>
                </c:pt>
                <c:pt idx="291">
                  <c:v>-2.2058823529412797E-3</c:v>
                </c:pt>
                <c:pt idx="292">
                  <c:v>-3.6603221083455484E-3</c:v>
                </c:pt>
                <c:pt idx="293">
                  <c:v>6.6030814380042546E-3</c:v>
                </c:pt>
                <c:pt idx="294">
                  <c:v>1.4598540145984717E-3</c:v>
                </c:pt>
                <c:pt idx="295">
                  <c:v>1.4619883040933868E-3</c:v>
                </c:pt>
                <c:pt idx="296">
                  <c:v>5.1395007342145416E-3</c:v>
                </c:pt>
                <c:pt idx="297">
                  <c:v>6.5885797950220315E-3</c:v>
                </c:pt>
                <c:pt idx="298">
                  <c:v>9.5307917888560745E-3</c:v>
                </c:pt>
                <c:pt idx="299">
                  <c:v>7.3313782991202281E-3</c:v>
                </c:pt>
                <c:pt idx="300">
                  <c:v>1.0233918128654818E-2</c:v>
                </c:pt>
                <c:pt idx="301">
                  <c:v>1.0917030567685559E-2</c:v>
                </c:pt>
                <c:pt idx="302">
                  <c:v>2.196193265007329E-2</c:v>
                </c:pt>
                <c:pt idx="303">
                  <c:v>3.3898305084745894E-2</c:v>
                </c:pt>
                <c:pt idx="304">
                  <c:v>3.6002939015429947E-2</c:v>
                </c:pt>
                <c:pt idx="305">
                  <c:v>3.0612244897959329E-2</c:v>
                </c:pt>
                <c:pt idx="306">
                  <c:v>3.7172011661807725E-2</c:v>
                </c:pt>
                <c:pt idx="307">
                  <c:v>4.0875912408758985E-2</c:v>
                </c:pt>
                <c:pt idx="308">
                  <c:v>4.3827611395178989E-2</c:v>
                </c:pt>
                <c:pt idx="309">
                  <c:v>4.6545454545454668E-2</c:v>
                </c:pt>
                <c:pt idx="310">
                  <c:v>4.7204066811910028E-2</c:v>
                </c:pt>
                <c:pt idx="311">
                  <c:v>4.8034934497816595E-2</c:v>
                </c:pt>
                <c:pt idx="312">
                  <c:v>5.137481910274988E-2</c:v>
                </c:pt>
                <c:pt idx="313">
                  <c:v>5.6875449964002955E-2</c:v>
                </c:pt>
                <c:pt idx="314">
                  <c:v>6.6618911174785245E-2</c:v>
                </c:pt>
                <c:pt idx="315">
                  <c:v>6.7712045616536098E-2</c:v>
                </c:pt>
                <c:pt idx="316">
                  <c:v>7.7304964539007148E-2</c:v>
                </c:pt>
                <c:pt idx="317">
                  <c:v>8.1329561527581307E-2</c:v>
                </c:pt>
                <c:pt idx="318">
                  <c:v>7.5895994378074372E-2</c:v>
                </c:pt>
                <c:pt idx="319">
                  <c:v>7.0126227208976211E-2</c:v>
                </c:pt>
                <c:pt idx="320">
                  <c:v>6.8579426172148183E-2</c:v>
                </c:pt>
                <c:pt idx="321">
                  <c:v>6.8797776233495478E-2</c:v>
                </c:pt>
                <c:pt idx="322">
                  <c:v>6.7961165048543881E-2</c:v>
                </c:pt>
                <c:pt idx="323">
                  <c:v>6.3194444444444331E-2</c:v>
                </c:pt>
                <c:pt idx="324">
                  <c:v>5.9187887130075723E-2</c:v>
                </c:pt>
                <c:pt idx="325">
                  <c:v>5.2452316076294192E-2</c:v>
                </c:pt>
                <c:pt idx="326">
                  <c:v>4.2981867024848963E-2</c:v>
                </c:pt>
                <c:pt idx="327">
                  <c:v>4.4058744993324295E-2</c:v>
                </c:pt>
                <c:pt idx="328">
                  <c:v>3.3574720210664877E-2</c:v>
                </c:pt>
                <c:pt idx="329">
                  <c:v>2.8122956180510084E-2</c:v>
                </c:pt>
                <c:pt idx="330">
                  <c:v>3.2658393207054104E-2</c:v>
                </c:pt>
                <c:pt idx="331">
                  <c:v>3.997378768020976E-2</c:v>
                </c:pt>
                <c:pt idx="332">
                  <c:v>3.7982973149967236E-2</c:v>
                </c:pt>
                <c:pt idx="333">
                  <c:v>3.1209362808842567E-2</c:v>
                </c:pt>
                <c:pt idx="334">
                  <c:v>3.1168831168831179E-2</c:v>
                </c:pt>
                <c:pt idx="335">
                  <c:v>3.3964728935336419E-2</c:v>
                </c:pt>
                <c:pt idx="336">
                  <c:v>2.8589993502274202E-2</c:v>
                </c:pt>
              </c:numCache>
            </c:numRef>
          </c:val>
          <c:smooth val="0"/>
          <c:extLst>
            <c:ext xmlns:c16="http://schemas.microsoft.com/office/drawing/2014/chart" uri="{C3380CC4-5D6E-409C-BE32-E72D297353CC}">
              <c16:uniqueId val="{00000000-D9EF-F44E-A2FE-58C0291647F3}"/>
            </c:ext>
          </c:extLst>
        </c:ser>
        <c:ser>
          <c:idx val="2"/>
          <c:order val="1"/>
          <c:tx>
            <c:strRef>
              <c:f>'CPI2024'!$D$2</c:f>
              <c:strCache>
                <c:ptCount val="1"/>
                <c:pt idx="0">
                  <c:v>2 years</c:v>
                </c:pt>
              </c:strCache>
            </c:strRef>
          </c:tx>
          <c:spPr>
            <a:ln w="28575" cap="rnd">
              <a:solidFill>
                <a:schemeClr val="accent3"/>
              </a:solidFill>
              <a:round/>
            </a:ln>
            <a:effectLst/>
          </c:spPr>
          <c:marker>
            <c:symbol val="none"/>
          </c:marker>
          <c:cat>
            <c:numRef>
              <c:f>'CPI2024'!$A$27:$A$351</c:f>
              <c:numCache>
                <c:formatCode>m/d/yy</c:formatCode>
                <c:ptCount val="325"/>
                <c:pt idx="0">
                  <c:v>35431</c:v>
                </c:pt>
                <c:pt idx="1">
                  <c:v>35462</c:v>
                </c:pt>
                <c:pt idx="2">
                  <c:v>35490</c:v>
                </c:pt>
                <c:pt idx="3">
                  <c:v>35521</c:v>
                </c:pt>
                <c:pt idx="4">
                  <c:v>35551</c:v>
                </c:pt>
                <c:pt idx="5">
                  <c:v>35582</c:v>
                </c:pt>
                <c:pt idx="6">
                  <c:v>35612</c:v>
                </c:pt>
                <c:pt idx="7">
                  <c:v>35643</c:v>
                </c:pt>
                <c:pt idx="8">
                  <c:v>35674</c:v>
                </c:pt>
                <c:pt idx="9">
                  <c:v>35704</c:v>
                </c:pt>
                <c:pt idx="10">
                  <c:v>35735</c:v>
                </c:pt>
                <c:pt idx="11">
                  <c:v>35765</c:v>
                </c:pt>
                <c:pt idx="12">
                  <c:v>35796</c:v>
                </c:pt>
                <c:pt idx="13">
                  <c:v>35827</c:v>
                </c:pt>
                <c:pt idx="14">
                  <c:v>35855</c:v>
                </c:pt>
                <c:pt idx="15">
                  <c:v>35886</c:v>
                </c:pt>
                <c:pt idx="16">
                  <c:v>35916</c:v>
                </c:pt>
                <c:pt idx="17">
                  <c:v>35947</c:v>
                </c:pt>
                <c:pt idx="18">
                  <c:v>35977</c:v>
                </c:pt>
                <c:pt idx="19">
                  <c:v>36008</c:v>
                </c:pt>
                <c:pt idx="20">
                  <c:v>36039</c:v>
                </c:pt>
                <c:pt idx="21">
                  <c:v>36069</c:v>
                </c:pt>
                <c:pt idx="22">
                  <c:v>36100</c:v>
                </c:pt>
                <c:pt idx="23">
                  <c:v>36130</c:v>
                </c:pt>
                <c:pt idx="24">
                  <c:v>36161</c:v>
                </c:pt>
                <c:pt idx="25">
                  <c:v>36192</c:v>
                </c:pt>
                <c:pt idx="26">
                  <c:v>36220</c:v>
                </c:pt>
                <c:pt idx="27">
                  <c:v>36251</c:v>
                </c:pt>
                <c:pt idx="28">
                  <c:v>36281</c:v>
                </c:pt>
                <c:pt idx="29">
                  <c:v>36312</c:v>
                </c:pt>
                <c:pt idx="30">
                  <c:v>36342</c:v>
                </c:pt>
                <c:pt idx="31">
                  <c:v>36373</c:v>
                </c:pt>
                <c:pt idx="32">
                  <c:v>36404</c:v>
                </c:pt>
                <c:pt idx="33">
                  <c:v>36434</c:v>
                </c:pt>
                <c:pt idx="34">
                  <c:v>36465</c:v>
                </c:pt>
                <c:pt idx="35">
                  <c:v>36495</c:v>
                </c:pt>
                <c:pt idx="36">
                  <c:v>36526</c:v>
                </c:pt>
                <c:pt idx="37">
                  <c:v>36557</c:v>
                </c:pt>
                <c:pt idx="38">
                  <c:v>36586</c:v>
                </c:pt>
                <c:pt idx="39">
                  <c:v>36617</c:v>
                </c:pt>
                <c:pt idx="40">
                  <c:v>36647</c:v>
                </c:pt>
                <c:pt idx="41">
                  <c:v>36678</c:v>
                </c:pt>
                <c:pt idx="42">
                  <c:v>36708</c:v>
                </c:pt>
                <c:pt idx="43">
                  <c:v>36739</c:v>
                </c:pt>
                <c:pt idx="44">
                  <c:v>36770</c:v>
                </c:pt>
                <c:pt idx="45">
                  <c:v>36800</c:v>
                </c:pt>
                <c:pt idx="46">
                  <c:v>36831</c:v>
                </c:pt>
                <c:pt idx="47">
                  <c:v>36861</c:v>
                </c:pt>
                <c:pt idx="48">
                  <c:v>36892</c:v>
                </c:pt>
                <c:pt idx="49">
                  <c:v>36923</c:v>
                </c:pt>
                <c:pt idx="50">
                  <c:v>36951</c:v>
                </c:pt>
                <c:pt idx="51">
                  <c:v>36982</c:v>
                </c:pt>
                <c:pt idx="52">
                  <c:v>37012</c:v>
                </c:pt>
                <c:pt idx="53">
                  <c:v>37043</c:v>
                </c:pt>
                <c:pt idx="54">
                  <c:v>37073</c:v>
                </c:pt>
                <c:pt idx="55">
                  <c:v>37104</c:v>
                </c:pt>
                <c:pt idx="56">
                  <c:v>37135</c:v>
                </c:pt>
                <c:pt idx="57">
                  <c:v>37165</c:v>
                </c:pt>
                <c:pt idx="58">
                  <c:v>37196</c:v>
                </c:pt>
                <c:pt idx="59">
                  <c:v>37226</c:v>
                </c:pt>
                <c:pt idx="60">
                  <c:v>37257</c:v>
                </c:pt>
                <c:pt idx="61">
                  <c:v>37288</c:v>
                </c:pt>
                <c:pt idx="62">
                  <c:v>37316</c:v>
                </c:pt>
                <c:pt idx="63">
                  <c:v>37347</c:v>
                </c:pt>
                <c:pt idx="64">
                  <c:v>37377</c:v>
                </c:pt>
                <c:pt idx="65">
                  <c:v>37408</c:v>
                </c:pt>
                <c:pt idx="66">
                  <c:v>37438</c:v>
                </c:pt>
                <c:pt idx="67">
                  <c:v>37469</c:v>
                </c:pt>
                <c:pt idx="68">
                  <c:v>37500</c:v>
                </c:pt>
                <c:pt idx="69">
                  <c:v>37530</c:v>
                </c:pt>
                <c:pt idx="70">
                  <c:v>37561</c:v>
                </c:pt>
                <c:pt idx="71">
                  <c:v>37591</c:v>
                </c:pt>
                <c:pt idx="72">
                  <c:v>37622</c:v>
                </c:pt>
                <c:pt idx="73">
                  <c:v>37653</c:v>
                </c:pt>
                <c:pt idx="74">
                  <c:v>37681</c:v>
                </c:pt>
                <c:pt idx="75">
                  <c:v>37712</c:v>
                </c:pt>
                <c:pt idx="76">
                  <c:v>37742</c:v>
                </c:pt>
                <c:pt idx="77">
                  <c:v>37773</c:v>
                </c:pt>
                <c:pt idx="78">
                  <c:v>37803</c:v>
                </c:pt>
                <c:pt idx="79">
                  <c:v>37834</c:v>
                </c:pt>
                <c:pt idx="80">
                  <c:v>37865</c:v>
                </c:pt>
                <c:pt idx="81">
                  <c:v>37895</c:v>
                </c:pt>
                <c:pt idx="82">
                  <c:v>37926</c:v>
                </c:pt>
                <c:pt idx="83">
                  <c:v>37956</c:v>
                </c:pt>
                <c:pt idx="84">
                  <c:v>37987</c:v>
                </c:pt>
                <c:pt idx="85">
                  <c:v>38018</c:v>
                </c:pt>
                <c:pt idx="86">
                  <c:v>38047</c:v>
                </c:pt>
                <c:pt idx="87">
                  <c:v>38078</c:v>
                </c:pt>
                <c:pt idx="88">
                  <c:v>38108</c:v>
                </c:pt>
                <c:pt idx="89">
                  <c:v>38139</c:v>
                </c:pt>
                <c:pt idx="90">
                  <c:v>38169</c:v>
                </c:pt>
                <c:pt idx="91">
                  <c:v>38200</c:v>
                </c:pt>
                <c:pt idx="92">
                  <c:v>38231</c:v>
                </c:pt>
                <c:pt idx="93">
                  <c:v>38261</c:v>
                </c:pt>
                <c:pt idx="94">
                  <c:v>38292</c:v>
                </c:pt>
                <c:pt idx="95">
                  <c:v>38322</c:v>
                </c:pt>
                <c:pt idx="96">
                  <c:v>38353</c:v>
                </c:pt>
                <c:pt idx="97">
                  <c:v>38384</c:v>
                </c:pt>
                <c:pt idx="98">
                  <c:v>38412</c:v>
                </c:pt>
                <c:pt idx="99">
                  <c:v>38443</c:v>
                </c:pt>
                <c:pt idx="100">
                  <c:v>38473</c:v>
                </c:pt>
                <c:pt idx="101">
                  <c:v>38504</c:v>
                </c:pt>
                <c:pt idx="102">
                  <c:v>38534</c:v>
                </c:pt>
                <c:pt idx="103">
                  <c:v>38565</c:v>
                </c:pt>
                <c:pt idx="104">
                  <c:v>38596</c:v>
                </c:pt>
                <c:pt idx="105">
                  <c:v>38626</c:v>
                </c:pt>
                <c:pt idx="106">
                  <c:v>38657</c:v>
                </c:pt>
                <c:pt idx="107">
                  <c:v>38687</c:v>
                </c:pt>
                <c:pt idx="108">
                  <c:v>38718</c:v>
                </c:pt>
                <c:pt idx="109">
                  <c:v>38749</c:v>
                </c:pt>
                <c:pt idx="110">
                  <c:v>38777</c:v>
                </c:pt>
                <c:pt idx="111">
                  <c:v>38808</c:v>
                </c:pt>
                <c:pt idx="112">
                  <c:v>38838</c:v>
                </c:pt>
                <c:pt idx="113">
                  <c:v>38869</c:v>
                </c:pt>
                <c:pt idx="114">
                  <c:v>38899</c:v>
                </c:pt>
                <c:pt idx="115">
                  <c:v>38930</c:v>
                </c:pt>
                <c:pt idx="116">
                  <c:v>38961</c:v>
                </c:pt>
                <c:pt idx="117">
                  <c:v>38991</c:v>
                </c:pt>
                <c:pt idx="118">
                  <c:v>39022</c:v>
                </c:pt>
                <c:pt idx="119">
                  <c:v>39052</c:v>
                </c:pt>
                <c:pt idx="120">
                  <c:v>39083</c:v>
                </c:pt>
                <c:pt idx="121">
                  <c:v>39114</c:v>
                </c:pt>
                <c:pt idx="122">
                  <c:v>39142</c:v>
                </c:pt>
                <c:pt idx="123">
                  <c:v>39173</c:v>
                </c:pt>
                <c:pt idx="124">
                  <c:v>39203</c:v>
                </c:pt>
                <c:pt idx="125">
                  <c:v>39234</c:v>
                </c:pt>
                <c:pt idx="126">
                  <c:v>39264</c:v>
                </c:pt>
                <c:pt idx="127">
                  <c:v>39295</c:v>
                </c:pt>
                <c:pt idx="128">
                  <c:v>39326</c:v>
                </c:pt>
                <c:pt idx="129">
                  <c:v>39356</c:v>
                </c:pt>
                <c:pt idx="130">
                  <c:v>39387</c:v>
                </c:pt>
                <c:pt idx="131">
                  <c:v>39417</c:v>
                </c:pt>
                <c:pt idx="132">
                  <c:v>39448</c:v>
                </c:pt>
                <c:pt idx="133">
                  <c:v>39479</c:v>
                </c:pt>
                <c:pt idx="134">
                  <c:v>39508</c:v>
                </c:pt>
                <c:pt idx="135">
                  <c:v>39539</c:v>
                </c:pt>
                <c:pt idx="136">
                  <c:v>39569</c:v>
                </c:pt>
                <c:pt idx="137">
                  <c:v>39600</c:v>
                </c:pt>
                <c:pt idx="138">
                  <c:v>39630</c:v>
                </c:pt>
                <c:pt idx="139">
                  <c:v>39661</c:v>
                </c:pt>
                <c:pt idx="140">
                  <c:v>39692</c:v>
                </c:pt>
                <c:pt idx="141">
                  <c:v>39722</c:v>
                </c:pt>
                <c:pt idx="142">
                  <c:v>39753</c:v>
                </c:pt>
                <c:pt idx="143">
                  <c:v>39783</c:v>
                </c:pt>
                <c:pt idx="144">
                  <c:v>39814</c:v>
                </c:pt>
                <c:pt idx="145">
                  <c:v>39845</c:v>
                </c:pt>
                <c:pt idx="146">
                  <c:v>39873</c:v>
                </c:pt>
                <c:pt idx="147">
                  <c:v>39904</c:v>
                </c:pt>
                <c:pt idx="148">
                  <c:v>39934</c:v>
                </c:pt>
                <c:pt idx="149">
                  <c:v>39965</c:v>
                </c:pt>
                <c:pt idx="150">
                  <c:v>39995</c:v>
                </c:pt>
                <c:pt idx="151">
                  <c:v>40026</c:v>
                </c:pt>
                <c:pt idx="152">
                  <c:v>40057</c:v>
                </c:pt>
                <c:pt idx="153">
                  <c:v>40087</c:v>
                </c:pt>
                <c:pt idx="154">
                  <c:v>40118</c:v>
                </c:pt>
                <c:pt idx="155">
                  <c:v>40148</c:v>
                </c:pt>
                <c:pt idx="156">
                  <c:v>40179</c:v>
                </c:pt>
                <c:pt idx="157">
                  <c:v>40210</c:v>
                </c:pt>
                <c:pt idx="158">
                  <c:v>40238</c:v>
                </c:pt>
                <c:pt idx="159">
                  <c:v>40269</c:v>
                </c:pt>
                <c:pt idx="160">
                  <c:v>40299</c:v>
                </c:pt>
                <c:pt idx="161">
                  <c:v>40330</c:v>
                </c:pt>
                <c:pt idx="162">
                  <c:v>40360</c:v>
                </c:pt>
                <c:pt idx="163">
                  <c:v>40391</c:v>
                </c:pt>
                <c:pt idx="164">
                  <c:v>40422</c:v>
                </c:pt>
                <c:pt idx="165">
                  <c:v>40452</c:v>
                </c:pt>
                <c:pt idx="166">
                  <c:v>40483</c:v>
                </c:pt>
                <c:pt idx="167">
                  <c:v>40513</c:v>
                </c:pt>
                <c:pt idx="168">
                  <c:v>40544</c:v>
                </c:pt>
                <c:pt idx="169">
                  <c:v>40575</c:v>
                </c:pt>
                <c:pt idx="170">
                  <c:v>40603</c:v>
                </c:pt>
                <c:pt idx="171">
                  <c:v>40634</c:v>
                </c:pt>
                <c:pt idx="172">
                  <c:v>40664</c:v>
                </c:pt>
                <c:pt idx="173">
                  <c:v>40695</c:v>
                </c:pt>
                <c:pt idx="174">
                  <c:v>40725</c:v>
                </c:pt>
                <c:pt idx="175">
                  <c:v>40756</c:v>
                </c:pt>
                <c:pt idx="176">
                  <c:v>40787</c:v>
                </c:pt>
                <c:pt idx="177">
                  <c:v>40817</c:v>
                </c:pt>
                <c:pt idx="178">
                  <c:v>40848</c:v>
                </c:pt>
                <c:pt idx="179">
                  <c:v>40878</c:v>
                </c:pt>
                <c:pt idx="180">
                  <c:v>40909</c:v>
                </c:pt>
                <c:pt idx="181">
                  <c:v>40940</c:v>
                </c:pt>
                <c:pt idx="182">
                  <c:v>40969</c:v>
                </c:pt>
                <c:pt idx="183">
                  <c:v>41000</c:v>
                </c:pt>
                <c:pt idx="184">
                  <c:v>41030</c:v>
                </c:pt>
                <c:pt idx="185">
                  <c:v>41061</c:v>
                </c:pt>
                <c:pt idx="186">
                  <c:v>41091</c:v>
                </c:pt>
                <c:pt idx="187">
                  <c:v>41122</c:v>
                </c:pt>
                <c:pt idx="188">
                  <c:v>41153</c:v>
                </c:pt>
                <c:pt idx="189">
                  <c:v>41183</c:v>
                </c:pt>
                <c:pt idx="190">
                  <c:v>41214</c:v>
                </c:pt>
                <c:pt idx="191">
                  <c:v>41244</c:v>
                </c:pt>
                <c:pt idx="192">
                  <c:v>41275</c:v>
                </c:pt>
                <c:pt idx="193">
                  <c:v>41306</c:v>
                </c:pt>
                <c:pt idx="194">
                  <c:v>41334</c:v>
                </c:pt>
                <c:pt idx="195">
                  <c:v>41365</c:v>
                </c:pt>
                <c:pt idx="196">
                  <c:v>41395</c:v>
                </c:pt>
                <c:pt idx="197">
                  <c:v>41426</c:v>
                </c:pt>
                <c:pt idx="198">
                  <c:v>41456</c:v>
                </c:pt>
                <c:pt idx="199">
                  <c:v>41487</c:v>
                </c:pt>
                <c:pt idx="200">
                  <c:v>41518</c:v>
                </c:pt>
                <c:pt idx="201">
                  <c:v>41548</c:v>
                </c:pt>
                <c:pt idx="202">
                  <c:v>41579</c:v>
                </c:pt>
                <c:pt idx="203">
                  <c:v>41609</c:v>
                </c:pt>
                <c:pt idx="204">
                  <c:v>41640</c:v>
                </c:pt>
                <c:pt idx="205">
                  <c:v>41671</c:v>
                </c:pt>
                <c:pt idx="206">
                  <c:v>41699</c:v>
                </c:pt>
                <c:pt idx="207">
                  <c:v>41730</c:v>
                </c:pt>
                <c:pt idx="208">
                  <c:v>41760</c:v>
                </c:pt>
                <c:pt idx="209">
                  <c:v>41791</c:v>
                </c:pt>
                <c:pt idx="210">
                  <c:v>41821</c:v>
                </c:pt>
                <c:pt idx="211">
                  <c:v>41852</c:v>
                </c:pt>
                <c:pt idx="212">
                  <c:v>41883</c:v>
                </c:pt>
                <c:pt idx="213">
                  <c:v>41913</c:v>
                </c:pt>
                <c:pt idx="214">
                  <c:v>41944</c:v>
                </c:pt>
                <c:pt idx="215">
                  <c:v>41974</c:v>
                </c:pt>
                <c:pt idx="216">
                  <c:v>42005</c:v>
                </c:pt>
                <c:pt idx="217">
                  <c:v>42036</c:v>
                </c:pt>
                <c:pt idx="218">
                  <c:v>42064</c:v>
                </c:pt>
                <c:pt idx="219">
                  <c:v>42095</c:v>
                </c:pt>
                <c:pt idx="220">
                  <c:v>42125</c:v>
                </c:pt>
                <c:pt idx="221">
                  <c:v>42156</c:v>
                </c:pt>
                <c:pt idx="222">
                  <c:v>42186</c:v>
                </c:pt>
                <c:pt idx="223">
                  <c:v>42217</c:v>
                </c:pt>
                <c:pt idx="224">
                  <c:v>42248</c:v>
                </c:pt>
                <c:pt idx="225">
                  <c:v>42278</c:v>
                </c:pt>
                <c:pt idx="226">
                  <c:v>42309</c:v>
                </c:pt>
                <c:pt idx="227">
                  <c:v>42339</c:v>
                </c:pt>
                <c:pt idx="228">
                  <c:v>42370</c:v>
                </c:pt>
                <c:pt idx="229">
                  <c:v>42401</c:v>
                </c:pt>
                <c:pt idx="230">
                  <c:v>42430</c:v>
                </c:pt>
                <c:pt idx="231">
                  <c:v>42461</c:v>
                </c:pt>
                <c:pt idx="232">
                  <c:v>42491</c:v>
                </c:pt>
                <c:pt idx="233">
                  <c:v>42522</c:v>
                </c:pt>
                <c:pt idx="234">
                  <c:v>42552</c:v>
                </c:pt>
                <c:pt idx="235">
                  <c:v>42583</c:v>
                </c:pt>
                <c:pt idx="236">
                  <c:v>42614</c:v>
                </c:pt>
                <c:pt idx="237">
                  <c:v>42644</c:v>
                </c:pt>
                <c:pt idx="238">
                  <c:v>42675</c:v>
                </c:pt>
                <c:pt idx="239">
                  <c:v>42705</c:v>
                </c:pt>
                <c:pt idx="240">
                  <c:v>42736</c:v>
                </c:pt>
                <c:pt idx="241">
                  <c:v>42767</c:v>
                </c:pt>
                <c:pt idx="242">
                  <c:v>42795</c:v>
                </c:pt>
                <c:pt idx="243">
                  <c:v>42826</c:v>
                </c:pt>
                <c:pt idx="244">
                  <c:v>42856</c:v>
                </c:pt>
                <c:pt idx="245">
                  <c:v>42887</c:v>
                </c:pt>
                <c:pt idx="246">
                  <c:v>42917</c:v>
                </c:pt>
                <c:pt idx="247">
                  <c:v>42948</c:v>
                </c:pt>
                <c:pt idx="248">
                  <c:v>42979</c:v>
                </c:pt>
                <c:pt idx="249">
                  <c:v>43009</c:v>
                </c:pt>
                <c:pt idx="250">
                  <c:v>43040</c:v>
                </c:pt>
                <c:pt idx="251">
                  <c:v>43070</c:v>
                </c:pt>
                <c:pt idx="252">
                  <c:v>43101</c:v>
                </c:pt>
                <c:pt idx="253">
                  <c:v>43132</c:v>
                </c:pt>
                <c:pt idx="254">
                  <c:v>43160</c:v>
                </c:pt>
                <c:pt idx="255">
                  <c:v>43191</c:v>
                </c:pt>
                <c:pt idx="256">
                  <c:v>43221</c:v>
                </c:pt>
                <c:pt idx="257">
                  <c:v>43252</c:v>
                </c:pt>
                <c:pt idx="258">
                  <c:v>43282</c:v>
                </c:pt>
                <c:pt idx="259">
                  <c:v>43313</c:v>
                </c:pt>
                <c:pt idx="260">
                  <c:v>43344</c:v>
                </c:pt>
                <c:pt idx="261">
                  <c:v>43374</c:v>
                </c:pt>
                <c:pt idx="262">
                  <c:v>43405</c:v>
                </c:pt>
                <c:pt idx="263">
                  <c:v>43435</c:v>
                </c:pt>
                <c:pt idx="264">
                  <c:v>43466</c:v>
                </c:pt>
                <c:pt idx="265">
                  <c:v>43497</c:v>
                </c:pt>
                <c:pt idx="266">
                  <c:v>43525</c:v>
                </c:pt>
                <c:pt idx="267">
                  <c:v>43556</c:v>
                </c:pt>
                <c:pt idx="268">
                  <c:v>43586</c:v>
                </c:pt>
                <c:pt idx="269">
                  <c:v>43617</c:v>
                </c:pt>
                <c:pt idx="270">
                  <c:v>43647</c:v>
                </c:pt>
                <c:pt idx="271">
                  <c:v>43678</c:v>
                </c:pt>
                <c:pt idx="272">
                  <c:v>43709</c:v>
                </c:pt>
                <c:pt idx="273">
                  <c:v>43739</c:v>
                </c:pt>
                <c:pt idx="274">
                  <c:v>43770</c:v>
                </c:pt>
                <c:pt idx="275">
                  <c:v>43800</c:v>
                </c:pt>
                <c:pt idx="276">
                  <c:v>43831</c:v>
                </c:pt>
                <c:pt idx="277">
                  <c:v>43862</c:v>
                </c:pt>
                <c:pt idx="278">
                  <c:v>43891</c:v>
                </c:pt>
                <c:pt idx="279">
                  <c:v>43922</c:v>
                </c:pt>
                <c:pt idx="280">
                  <c:v>43952</c:v>
                </c:pt>
                <c:pt idx="281">
                  <c:v>43983</c:v>
                </c:pt>
                <c:pt idx="282">
                  <c:v>44013</c:v>
                </c:pt>
                <c:pt idx="283">
                  <c:v>44044</c:v>
                </c:pt>
                <c:pt idx="284">
                  <c:v>44075</c:v>
                </c:pt>
                <c:pt idx="285">
                  <c:v>44105</c:v>
                </c:pt>
                <c:pt idx="286">
                  <c:v>44136</c:v>
                </c:pt>
                <c:pt idx="287">
                  <c:v>44166</c:v>
                </c:pt>
                <c:pt idx="288">
                  <c:v>44197</c:v>
                </c:pt>
                <c:pt idx="289">
                  <c:v>44228</c:v>
                </c:pt>
                <c:pt idx="290">
                  <c:v>44256</c:v>
                </c:pt>
                <c:pt idx="291">
                  <c:v>44287</c:v>
                </c:pt>
                <c:pt idx="292">
                  <c:v>44317</c:v>
                </c:pt>
                <c:pt idx="293">
                  <c:v>44348</c:v>
                </c:pt>
                <c:pt idx="294">
                  <c:v>44378</c:v>
                </c:pt>
                <c:pt idx="295">
                  <c:v>44409</c:v>
                </c:pt>
                <c:pt idx="296">
                  <c:v>44440</c:v>
                </c:pt>
                <c:pt idx="297">
                  <c:v>44470</c:v>
                </c:pt>
                <c:pt idx="298">
                  <c:v>44501</c:v>
                </c:pt>
                <c:pt idx="299">
                  <c:v>44531</c:v>
                </c:pt>
                <c:pt idx="300">
                  <c:v>44562</c:v>
                </c:pt>
                <c:pt idx="301">
                  <c:v>44593</c:v>
                </c:pt>
                <c:pt idx="302">
                  <c:v>44621</c:v>
                </c:pt>
                <c:pt idx="303">
                  <c:v>44652</c:v>
                </c:pt>
                <c:pt idx="304">
                  <c:v>44682</c:v>
                </c:pt>
                <c:pt idx="305">
                  <c:v>44713</c:v>
                </c:pt>
                <c:pt idx="306">
                  <c:v>44743</c:v>
                </c:pt>
                <c:pt idx="307">
                  <c:v>44774</c:v>
                </c:pt>
                <c:pt idx="308">
                  <c:v>44805</c:v>
                </c:pt>
                <c:pt idx="309">
                  <c:v>44835</c:v>
                </c:pt>
                <c:pt idx="310">
                  <c:v>44866</c:v>
                </c:pt>
                <c:pt idx="311">
                  <c:v>44896</c:v>
                </c:pt>
                <c:pt idx="312">
                  <c:v>44927</c:v>
                </c:pt>
                <c:pt idx="313">
                  <c:v>44958</c:v>
                </c:pt>
                <c:pt idx="314">
                  <c:v>44986</c:v>
                </c:pt>
                <c:pt idx="315">
                  <c:v>45017</c:v>
                </c:pt>
                <c:pt idx="316">
                  <c:v>45047</c:v>
                </c:pt>
                <c:pt idx="317">
                  <c:v>45078</c:v>
                </c:pt>
                <c:pt idx="318">
                  <c:v>45108</c:v>
                </c:pt>
                <c:pt idx="319">
                  <c:v>45139</c:v>
                </c:pt>
                <c:pt idx="320">
                  <c:v>45170</c:v>
                </c:pt>
                <c:pt idx="321">
                  <c:v>45200</c:v>
                </c:pt>
                <c:pt idx="322">
                  <c:v>45231</c:v>
                </c:pt>
                <c:pt idx="323">
                  <c:v>45261</c:v>
                </c:pt>
                <c:pt idx="324">
                  <c:v>45292</c:v>
                </c:pt>
              </c:numCache>
            </c:numRef>
          </c:cat>
          <c:val>
            <c:numRef>
              <c:f>'CPI2024'!$D$27:$D$351</c:f>
              <c:numCache>
                <c:formatCode>0.0%</c:formatCode>
                <c:ptCount val="325"/>
                <c:pt idx="0">
                  <c:v>1.8874985248838128E-2</c:v>
                </c:pt>
                <c:pt idx="1">
                  <c:v>1.7660151478894326E-2</c:v>
                </c:pt>
                <c:pt idx="2">
                  <c:v>1.7056374900020321E-2</c:v>
                </c:pt>
                <c:pt idx="3">
                  <c:v>1.5311352668304856E-2</c:v>
                </c:pt>
                <c:pt idx="4">
                  <c:v>1.471499557013134E-2</c:v>
                </c:pt>
                <c:pt idx="5">
                  <c:v>1.5838089434171643E-2</c:v>
                </c:pt>
                <c:pt idx="6">
                  <c:v>1.4681756572832549E-2</c:v>
                </c:pt>
                <c:pt idx="7">
                  <c:v>1.63991709955571E-2</c:v>
                </c:pt>
                <c:pt idx="8">
                  <c:v>1.5820191073329326E-2</c:v>
                </c:pt>
                <c:pt idx="9">
                  <c:v>1.63991709955571E-2</c:v>
                </c:pt>
                <c:pt idx="10">
                  <c:v>1.4105068969231915E-2</c:v>
                </c:pt>
                <c:pt idx="11">
                  <c:v>1.4698357278771335E-2</c:v>
                </c:pt>
                <c:pt idx="12">
                  <c:v>1.634371422985903E-2</c:v>
                </c:pt>
                <c:pt idx="13">
                  <c:v>1.6325311902677608E-2</c:v>
                </c:pt>
                <c:pt idx="14">
                  <c:v>1.4582934546726101E-2</c:v>
                </c:pt>
                <c:pt idx="15">
                  <c:v>1.288207678170239E-2</c:v>
                </c:pt>
                <c:pt idx="16">
                  <c:v>1.2838929262305454E-2</c:v>
                </c:pt>
                <c:pt idx="17">
                  <c:v>1.3393453765531138E-2</c:v>
                </c:pt>
                <c:pt idx="18">
                  <c:v>1.3393453765531138E-2</c:v>
                </c:pt>
                <c:pt idx="19">
                  <c:v>1.3393453765531138E-2</c:v>
                </c:pt>
                <c:pt idx="20">
                  <c:v>1.1715880852437577E-2</c:v>
                </c:pt>
                <c:pt idx="21">
                  <c:v>1.2796069828151735E-2</c:v>
                </c:pt>
                <c:pt idx="22">
                  <c:v>1.0535361496019302E-2</c:v>
                </c:pt>
                <c:pt idx="23">
                  <c:v>8.8791975397943812E-3</c:v>
                </c:pt>
                <c:pt idx="24">
                  <c:v>8.8595307754617547E-3</c:v>
                </c:pt>
                <c:pt idx="25">
                  <c:v>8.2897245838831068E-3</c:v>
                </c:pt>
                <c:pt idx="26">
                  <c:v>9.9285391066021855E-3</c:v>
                </c:pt>
                <c:pt idx="27">
                  <c:v>1.2669191470022767E-2</c:v>
                </c:pt>
                <c:pt idx="28">
                  <c:v>1.3201891574281088E-2</c:v>
                </c:pt>
                <c:pt idx="29">
                  <c:v>1.3172905784878619E-2</c:v>
                </c:pt>
                <c:pt idx="30">
                  <c:v>1.4262925364008083E-2</c:v>
                </c:pt>
                <c:pt idx="31">
                  <c:v>1.4791271396887407E-2</c:v>
                </c:pt>
                <c:pt idx="32">
                  <c:v>1.6421459229121638E-2</c:v>
                </c:pt>
                <c:pt idx="33">
                  <c:v>1.6964274466334972E-2</c:v>
                </c:pt>
                <c:pt idx="34">
                  <c:v>1.6982863005276405E-2</c:v>
                </c:pt>
                <c:pt idx="35">
                  <c:v>1.8088613421622046E-2</c:v>
                </c:pt>
                <c:pt idx="36">
                  <c:v>1.4200601600111717E-2</c:v>
                </c:pt>
                <c:pt idx="37">
                  <c:v>1.689032548546443E-2</c:v>
                </c:pt>
                <c:pt idx="38">
                  <c:v>2.0105244134578149E-2</c:v>
                </c:pt>
                <c:pt idx="39">
                  <c:v>1.904933073013626E-2</c:v>
                </c:pt>
                <c:pt idx="40">
                  <c:v>1.9524619157871737E-2</c:v>
                </c:pt>
                <c:pt idx="41">
                  <c:v>2.2182844726185147E-2</c:v>
                </c:pt>
                <c:pt idx="42">
                  <c:v>2.3787108613737118E-2</c:v>
                </c:pt>
                <c:pt idx="43">
                  <c:v>2.3252633448825444E-2</c:v>
                </c:pt>
                <c:pt idx="44">
                  <c:v>2.6512576725408854E-2</c:v>
                </c:pt>
                <c:pt idx="45">
                  <c:v>2.5334113188536289E-2</c:v>
                </c:pt>
                <c:pt idx="46">
                  <c:v>2.6929964914077287E-2</c:v>
                </c:pt>
                <c:pt idx="47">
                  <c:v>2.914803289104384E-2</c:v>
                </c:pt>
                <c:pt idx="48">
                  <c:v>2.5894252052053757E-2</c:v>
                </c:pt>
                <c:pt idx="49">
                  <c:v>2.7992489735195081E-2</c:v>
                </c:pt>
                <c:pt idx="50">
                  <c:v>2.7343556269613156E-2</c:v>
                </c:pt>
                <c:pt idx="51">
                  <c:v>2.8249627910118535E-2</c:v>
                </c:pt>
                <c:pt idx="52">
                  <c:v>3.1332230875330991E-2</c:v>
                </c:pt>
                <c:pt idx="53">
                  <c:v>3.074377192319222E-2</c:v>
                </c:pt>
                <c:pt idx="54">
                  <c:v>2.8070053241336046E-2</c:v>
                </c:pt>
                <c:pt idx="55">
                  <c:v>2.6967564931445143E-2</c:v>
                </c:pt>
                <c:pt idx="56">
                  <c:v>2.6361926134637725E-2</c:v>
                </c:pt>
                <c:pt idx="57">
                  <c:v>2.3209840551533301E-2</c:v>
                </c:pt>
                <c:pt idx="58">
                  <c:v>1.904933073013626E-2</c:v>
                </c:pt>
                <c:pt idx="59">
                  <c:v>1.9552709175754357E-2</c:v>
                </c:pt>
                <c:pt idx="60">
                  <c:v>2.1689907643057227E-2</c:v>
                </c:pt>
                <c:pt idx="61">
                  <c:v>2.1553067393236924E-2</c:v>
                </c:pt>
                <c:pt idx="62">
                  <c:v>2.1395587002254191E-2</c:v>
                </c:pt>
                <c:pt idx="63">
                  <c:v>2.6114054532951458E-2</c:v>
                </c:pt>
                <c:pt idx="64">
                  <c:v>2.4977832652429921E-2</c:v>
                </c:pt>
                <c:pt idx="65">
                  <c:v>2.2777247708082093E-2</c:v>
                </c:pt>
                <c:pt idx="66">
                  <c:v>2.4236565836962765E-2</c:v>
                </c:pt>
                <c:pt idx="67">
                  <c:v>2.68088761447145E-2</c:v>
                </c:pt>
                <c:pt idx="68">
                  <c:v>2.4669688662489753E-2</c:v>
                </c:pt>
                <c:pt idx="69">
                  <c:v>2.5125679299515813E-2</c:v>
                </c:pt>
                <c:pt idx="70">
                  <c:v>2.5048602594608393E-2</c:v>
                </c:pt>
                <c:pt idx="71">
                  <c:v>2.2497702290447563E-2</c:v>
                </c:pt>
                <c:pt idx="72">
                  <c:v>2.916958328190411E-2</c:v>
                </c:pt>
                <c:pt idx="73">
                  <c:v>3.0525822614057674E-2</c:v>
                </c:pt>
                <c:pt idx="74">
                  <c:v>3.0432902737623335E-2</c:v>
                </c:pt>
                <c:pt idx="75">
                  <c:v>2.3247167025727045E-2</c:v>
                </c:pt>
                <c:pt idx="76">
                  <c:v>1.9585088423470953E-2</c:v>
                </c:pt>
                <c:pt idx="77">
                  <c:v>1.9068450392618619E-2</c:v>
                </c:pt>
                <c:pt idx="78">
                  <c:v>2.1118468557526526E-2</c:v>
                </c:pt>
                <c:pt idx="79">
                  <c:v>2.2610242133860536E-2</c:v>
                </c:pt>
                <c:pt idx="80">
                  <c:v>2.2564885585880878E-2</c:v>
                </c:pt>
                <c:pt idx="81">
                  <c:v>2.3674897424332597E-2</c:v>
                </c:pt>
                <c:pt idx="82">
                  <c:v>2.9902708258098709E-2</c:v>
                </c:pt>
                <c:pt idx="83">
                  <c:v>2.9343603768986037E-2</c:v>
                </c:pt>
                <c:pt idx="84">
                  <c:v>2.8786488706117552E-2</c:v>
                </c:pt>
                <c:pt idx="85">
                  <c:v>2.6631134712809423E-2</c:v>
                </c:pt>
                <c:pt idx="86">
                  <c:v>2.4966398127368894E-2</c:v>
                </c:pt>
                <c:pt idx="87">
                  <c:v>2.2854415730261479E-2</c:v>
                </c:pt>
                <c:pt idx="88">
                  <c:v>2.6235586225358931E-2</c:v>
                </c:pt>
                <c:pt idx="89">
                  <c:v>2.5695886728640538E-2</c:v>
                </c:pt>
                <c:pt idx="90">
                  <c:v>2.2142905567995808E-2</c:v>
                </c:pt>
                <c:pt idx="91">
                  <c:v>1.9142841226192697E-2</c:v>
                </c:pt>
                <c:pt idx="92">
                  <c:v>2.0114842249440823E-2</c:v>
                </c:pt>
                <c:pt idx="93">
                  <c:v>1.9571327421286755E-2</c:v>
                </c:pt>
                <c:pt idx="94">
                  <c:v>1.9997102285075563E-2</c:v>
                </c:pt>
                <c:pt idx="95">
                  <c:v>2.1044634866523859E-2</c:v>
                </c:pt>
                <c:pt idx="96">
                  <c:v>1.6047706151866903E-2</c:v>
                </c:pt>
                <c:pt idx="97">
                  <c:v>1.4006960889084707E-2</c:v>
                </c:pt>
                <c:pt idx="98">
                  <c:v>1.5400328615313041E-2</c:v>
                </c:pt>
                <c:pt idx="99">
                  <c:v>2.0301732332156597E-2</c:v>
                </c:pt>
                <c:pt idx="100">
                  <c:v>2.0282122628882293E-2</c:v>
                </c:pt>
                <c:pt idx="101">
                  <c:v>2.1237890634837608E-2</c:v>
                </c:pt>
                <c:pt idx="102">
                  <c:v>2.1694498919714755E-2</c:v>
                </c:pt>
                <c:pt idx="103">
                  <c:v>2.2107428661001238E-2</c:v>
                </c:pt>
                <c:pt idx="104">
                  <c:v>2.5381100641069798E-2</c:v>
                </c:pt>
                <c:pt idx="105">
                  <c:v>2.4505195175521965E-2</c:v>
                </c:pt>
                <c:pt idx="106">
                  <c:v>2.2065006160871814E-2</c:v>
                </c:pt>
                <c:pt idx="107">
                  <c:v>2.1095323128418109E-2</c:v>
                </c:pt>
                <c:pt idx="108">
                  <c:v>2.3442551558588987E-2</c:v>
                </c:pt>
                <c:pt idx="109">
                  <c:v>2.1507836910498401E-2</c:v>
                </c:pt>
                <c:pt idx="110">
                  <c:v>2.2367743846294585E-2</c:v>
                </c:pt>
                <c:pt idx="111">
                  <c:v>2.4202789718354101E-2</c:v>
                </c:pt>
                <c:pt idx="112">
                  <c:v>2.2135952191245867E-2</c:v>
                </c:pt>
                <c:pt idx="113">
                  <c:v>2.0717831028928213E-2</c:v>
                </c:pt>
                <c:pt idx="114">
                  <c:v>2.1669968145058061E-2</c:v>
                </c:pt>
                <c:pt idx="115">
                  <c:v>2.3577023806280017E-2</c:v>
                </c:pt>
                <c:pt idx="116">
                  <c:v>1.9803902718557032E-2</c:v>
                </c:pt>
                <c:pt idx="117">
                  <c:v>1.7900620396609446E-2</c:v>
                </c:pt>
                <c:pt idx="118">
                  <c:v>1.6902605508958946E-2</c:v>
                </c:pt>
                <c:pt idx="119">
                  <c:v>1.8798637679017682E-2</c:v>
                </c:pt>
                <c:pt idx="120">
                  <c:v>1.9282282917595595E-2</c:v>
                </c:pt>
                <c:pt idx="121">
                  <c:v>2.1064797512388989E-2</c:v>
                </c:pt>
                <c:pt idx="122">
                  <c:v>2.2328333302191306E-2</c:v>
                </c:pt>
                <c:pt idx="123">
                  <c:v>2.3183422069082527E-2</c:v>
                </c:pt>
                <c:pt idx="124">
                  <c:v>2.4992285156236305E-2</c:v>
                </c:pt>
                <c:pt idx="125">
                  <c:v>2.3119096074403656E-2</c:v>
                </c:pt>
                <c:pt idx="126">
                  <c:v>2.2619985129827214E-2</c:v>
                </c:pt>
                <c:pt idx="127">
                  <c:v>1.9347716651124225E-2</c:v>
                </c:pt>
                <c:pt idx="128">
                  <c:v>1.6015660744571836E-2</c:v>
                </c:pt>
                <c:pt idx="129">
                  <c:v>1.7000988295795327E-2</c:v>
                </c:pt>
                <c:pt idx="130">
                  <c:v>1.9312128096531378E-2</c:v>
                </c:pt>
                <c:pt idx="131">
                  <c:v>2.0241242701229956E-2</c:v>
                </c:pt>
                <c:pt idx="132">
                  <c:v>1.6499738828700927E-2</c:v>
                </c:pt>
                <c:pt idx="133">
                  <c:v>1.9258990094710438E-2</c:v>
                </c:pt>
                <c:pt idx="134">
                  <c:v>1.824968083619849E-2</c:v>
                </c:pt>
                <c:pt idx="135">
                  <c:v>1.9498548001560145E-2</c:v>
                </c:pt>
                <c:pt idx="136">
                  <c:v>2.20896606387746E-2</c:v>
                </c:pt>
                <c:pt idx="137">
                  <c:v>2.6587199676098017E-2</c:v>
                </c:pt>
                <c:pt idx="138">
                  <c:v>2.7895589574006063E-2</c:v>
                </c:pt>
                <c:pt idx="139">
                  <c:v>2.6071788481876634E-2</c:v>
                </c:pt>
                <c:pt idx="140">
                  <c:v>2.9331729581775656E-2</c:v>
                </c:pt>
                <c:pt idx="141">
                  <c:v>2.4918882446962387E-2</c:v>
                </c:pt>
                <c:pt idx="142">
                  <c:v>2.2189705911674018E-2</c:v>
                </c:pt>
                <c:pt idx="143">
                  <c:v>1.7668410886148678E-2</c:v>
                </c:pt>
                <c:pt idx="144">
                  <c:v>1.6320207497710904E-2</c:v>
                </c:pt>
                <c:pt idx="145">
                  <c:v>1.6202674956143692E-2</c:v>
                </c:pt>
                <c:pt idx="146">
                  <c:v>1.2967230595850143E-2</c:v>
                </c:pt>
                <c:pt idx="147">
                  <c:v>1.0252106652797632E-2</c:v>
                </c:pt>
                <c:pt idx="148">
                  <c:v>1.1530314505327821E-2</c:v>
                </c:pt>
                <c:pt idx="149">
                  <c:v>1.419769353555167E-2</c:v>
                </c:pt>
                <c:pt idx="150">
                  <c:v>1.1981789785341368E-2</c:v>
                </c:pt>
                <c:pt idx="151">
                  <c:v>1.3339851398094904E-2</c:v>
                </c:pt>
                <c:pt idx="152">
                  <c:v>1.2433870124971991E-2</c:v>
                </c:pt>
                <c:pt idx="153">
                  <c:v>1.3351725922498892E-2</c:v>
                </c:pt>
                <c:pt idx="154">
                  <c:v>1.4638170296181974E-2</c:v>
                </c:pt>
                <c:pt idx="155">
                  <c:v>1.2422836565829209E-2</c:v>
                </c:pt>
                <c:pt idx="156">
                  <c:v>1.4651168940968518E-2</c:v>
                </c:pt>
                <c:pt idx="157">
                  <c:v>1.5038437845104502E-2</c:v>
                </c:pt>
                <c:pt idx="158">
                  <c:v>1.3233923639654588E-2</c:v>
                </c:pt>
                <c:pt idx="159">
                  <c:v>1.0953229243599427E-2</c:v>
                </c:pt>
                <c:pt idx="160">
                  <c:v>7.3897984065960376E-3</c:v>
                </c:pt>
                <c:pt idx="161">
                  <c:v>3.4602179519283016E-3</c:v>
                </c:pt>
                <c:pt idx="162">
                  <c:v>4.3085076726996352E-3</c:v>
                </c:pt>
                <c:pt idx="163">
                  <c:v>4.7465207375718688E-3</c:v>
                </c:pt>
                <c:pt idx="164">
                  <c:v>5.1724482998374288E-3</c:v>
                </c:pt>
                <c:pt idx="165">
                  <c:v>1.2584569760486941E-2</c:v>
                </c:pt>
                <c:pt idx="166">
                  <c:v>1.4789841512250934E-2</c:v>
                </c:pt>
                <c:pt idx="167">
                  <c:v>1.8366204461889302E-2</c:v>
                </c:pt>
                <c:pt idx="168">
                  <c:v>2.1018058658217154E-2</c:v>
                </c:pt>
                <c:pt idx="169">
                  <c:v>1.8717619731884572E-2</c:v>
                </c:pt>
                <c:pt idx="170">
                  <c:v>2.3410191981998896E-2</c:v>
                </c:pt>
                <c:pt idx="171">
                  <c:v>2.5572924958227716E-2</c:v>
                </c:pt>
                <c:pt idx="172">
                  <c:v>2.5396769699175037E-2</c:v>
                </c:pt>
                <c:pt idx="173">
                  <c:v>2.021275101884612E-2</c:v>
                </c:pt>
                <c:pt idx="174">
                  <c:v>2.2842850989535535E-2</c:v>
                </c:pt>
                <c:pt idx="175">
                  <c:v>2.4120606454606897E-2</c:v>
                </c:pt>
                <c:pt idx="176">
                  <c:v>2.5396769699175037E-2</c:v>
                </c:pt>
                <c:pt idx="177">
                  <c:v>2.6694317526150702E-2</c:v>
                </c:pt>
                <c:pt idx="178">
                  <c:v>2.4440904428687293E-2</c:v>
                </c:pt>
                <c:pt idx="179">
                  <c:v>2.3248907903708593E-2</c:v>
                </c:pt>
                <c:pt idx="180">
                  <c:v>2.4037765376581754E-2</c:v>
                </c:pt>
                <c:pt idx="181">
                  <c:v>2.3935010913483046E-2</c:v>
                </c:pt>
                <c:pt idx="182">
                  <c:v>2.6044914265435759E-2</c:v>
                </c:pt>
                <c:pt idx="183">
                  <c:v>2.6376283758577923E-2</c:v>
                </c:pt>
                <c:pt idx="184">
                  <c:v>2.4632140436664729E-2</c:v>
                </c:pt>
                <c:pt idx="185">
                  <c:v>2.2971945210848776E-2</c:v>
                </c:pt>
                <c:pt idx="186">
                  <c:v>1.9921431301155312E-2</c:v>
                </c:pt>
                <c:pt idx="187">
                  <c:v>2.1617247057752476E-2</c:v>
                </c:pt>
                <c:pt idx="188">
                  <c:v>2.158065352226779E-2</c:v>
                </c:pt>
                <c:pt idx="189">
                  <c:v>2.023813901786875E-2</c:v>
                </c:pt>
                <c:pt idx="190">
                  <c:v>1.8551328363297648E-2</c:v>
                </c:pt>
                <c:pt idx="191">
                  <c:v>1.5622647296783976E-2</c:v>
                </c:pt>
                <c:pt idx="192">
                  <c:v>1.4746951319502211E-2</c:v>
                </c:pt>
                <c:pt idx="193">
                  <c:v>1.9288988627367942E-2</c:v>
                </c:pt>
                <c:pt idx="194">
                  <c:v>1.4550754191637649E-2</c:v>
                </c:pt>
                <c:pt idx="195">
                  <c:v>1.2031131777152204E-2</c:v>
                </c:pt>
                <c:pt idx="196">
                  <c:v>9.9012315629869452E-3</c:v>
                </c:pt>
                <c:pt idx="197">
                  <c:v>1.3267578336960462E-2</c:v>
                </c:pt>
                <c:pt idx="198">
                  <c:v>1.2834306949233154E-2</c:v>
                </c:pt>
                <c:pt idx="199">
                  <c:v>1.157063296126748E-2</c:v>
                </c:pt>
                <c:pt idx="200">
                  <c:v>1.1132068377564863E-2</c:v>
                </c:pt>
                <c:pt idx="201">
                  <c:v>9.0648742919363645E-3</c:v>
                </c:pt>
                <c:pt idx="202">
                  <c:v>8.6474741192517079E-3</c:v>
                </c:pt>
                <c:pt idx="203">
                  <c:v>1.0345816483243286E-2</c:v>
                </c:pt>
                <c:pt idx="204">
                  <c:v>9.8930685681553054E-3</c:v>
                </c:pt>
                <c:pt idx="205">
                  <c:v>1.1892974943137791E-2</c:v>
                </c:pt>
                <c:pt idx="206">
                  <c:v>1.2656147611314061E-2</c:v>
                </c:pt>
                <c:pt idx="207">
                  <c:v>1.2200532585781465E-2</c:v>
                </c:pt>
                <c:pt idx="208">
                  <c:v>1.5038437845104502E-2</c:v>
                </c:pt>
                <c:pt idx="209">
                  <c:v>1.7527317621135463E-2</c:v>
                </c:pt>
                <c:pt idx="210">
                  <c:v>1.7137110341849615E-2</c:v>
                </c:pt>
                <c:pt idx="211">
                  <c:v>1.5883706156121669E-2</c:v>
                </c:pt>
                <c:pt idx="212">
                  <c:v>1.5454351994025783E-2</c:v>
                </c:pt>
                <c:pt idx="213">
                  <c:v>1.5026222521316024E-2</c:v>
                </c:pt>
                <c:pt idx="214">
                  <c:v>1.4254435072781568E-2</c:v>
                </c:pt>
                <c:pt idx="215">
                  <c:v>1.3522433285162894E-2</c:v>
                </c:pt>
                <c:pt idx="216">
                  <c:v>1.2290506351706254E-2</c:v>
                </c:pt>
                <c:pt idx="217">
                  <c:v>1.0942575013808575E-2</c:v>
                </c:pt>
                <c:pt idx="218">
                  <c:v>1.3738017489799859E-2</c:v>
                </c:pt>
                <c:pt idx="219">
                  <c:v>1.4162145505201229E-2</c:v>
                </c:pt>
                <c:pt idx="220">
                  <c:v>1.5729942983454093E-2</c:v>
                </c:pt>
                <c:pt idx="221">
                  <c:v>1.6929860641044625E-2</c:v>
                </c:pt>
                <c:pt idx="222">
                  <c:v>1.6916222095990641E-2</c:v>
                </c:pt>
                <c:pt idx="223">
                  <c:v>1.6916222095990641E-2</c:v>
                </c:pt>
                <c:pt idx="224">
                  <c:v>1.5292637769126927E-2</c:v>
                </c:pt>
                <c:pt idx="225">
                  <c:v>1.6929860641044625E-2</c:v>
                </c:pt>
                <c:pt idx="226">
                  <c:v>1.653004546512693E-2</c:v>
                </c:pt>
                <c:pt idx="227">
                  <c:v>1.5366852497546546E-2</c:v>
                </c:pt>
                <c:pt idx="228">
                  <c:v>1.4917171171094479E-2</c:v>
                </c:pt>
                <c:pt idx="229">
                  <c:v>1.2014848301603376E-2</c:v>
                </c:pt>
                <c:pt idx="230">
                  <c:v>1.2343688472320924E-2</c:v>
                </c:pt>
                <c:pt idx="231">
                  <c:v>1.2304491438510645E-2</c:v>
                </c:pt>
                <c:pt idx="232">
                  <c:v>1.1853436416832785E-2</c:v>
                </c:pt>
                <c:pt idx="233">
                  <c:v>1.2628756068657321E-2</c:v>
                </c:pt>
                <c:pt idx="234">
                  <c:v>1.2648724062429562E-2</c:v>
                </c:pt>
                <c:pt idx="235">
                  <c:v>1.1862811080972202E-2</c:v>
                </c:pt>
                <c:pt idx="236">
                  <c:v>1.1853436416832785E-2</c:v>
                </c:pt>
                <c:pt idx="237">
                  <c:v>1.2628756068657321E-2</c:v>
                </c:pt>
                <c:pt idx="238">
                  <c:v>1.2678794735929477E-2</c:v>
                </c:pt>
                <c:pt idx="239">
                  <c:v>1.5541875653003023E-2</c:v>
                </c:pt>
                <c:pt idx="240">
                  <c:v>2.0702832328179488E-2</c:v>
                </c:pt>
                <c:pt idx="241">
                  <c:v>1.7000624941979181E-2</c:v>
                </c:pt>
                <c:pt idx="242">
                  <c:v>1.4151646917446081E-2</c:v>
                </c:pt>
                <c:pt idx="243">
                  <c:v>1.6504061542076176E-2</c:v>
                </c:pt>
                <c:pt idx="244">
                  <c:v>1.4085200723411129E-2</c:v>
                </c:pt>
                <c:pt idx="245">
                  <c:v>1.2500485286008445E-2</c:v>
                </c:pt>
                <c:pt idx="246">
                  <c:v>1.2102724325741887E-2</c:v>
                </c:pt>
                <c:pt idx="247">
                  <c:v>1.2490726151122233E-2</c:v>
                </c:pt>
                <c:pt idx="248">
                  <c:v>1.4451051687883743E-2</c:v>
                </c:pt>
                <c:pt idx="249">
                  <c:v>1.4439771654515487E-2</c:v>
                </c:pt>
                <c:pt idx="250">
                  <c:v>1.6388137759142829E-2</c:v>
                </c:pt>
                <c:pt idx="251">
                  <c:v>1.6854018461676779E-2</c:v>
                </c:pt>
                <c:pt idx="252">
                  <c:v>1.9138623114161257E-2</c:v>
                </c:pt>
                <c:pt idx="253">
                  <c:v>2.1022150256264638E-2</c:v>
                </c:pt>
                <c:pt idx="254">
                  <c:v>1.9359132709676485E-2</c:v>
                </c:pt>
                <c:pt idx="255">
                  <c:v>1.9299348248887904E-2</c:v>
                </c:pt>
                <c:pt idx="256">
                  <c:v>1.7700489198214653E-2</c:v>
                </c:pt>
                <c:pt idx="257">
                  <c:v>1.7279067037348383E-2</c:v>
                </c:pt>
                <c:pt idx="258">
                  <c:v>2.0731571111509473E-2</c:v>
                </c:pt>
                <c:pt idx="259">
                  <c:v>2.1143987268711584E-2</c:v>
                </c:pt>
                <c:pt idx="260">
                  <c:v>1.8844187430477222E-2</c:v>
                </c:pt>
                <c:pt idx="261">
                  <c:v>1.9180880376424847E-2</c:v>
                </c:pt>
                <c:pt idx="262">
                  <c:v>1.8873222661642375E-2</c:v>
                </c:pt>
                <c:pt idx="263">
                  <c:v>1.9284459789732811E-2</c:v>
                </c:pt>
                <c:pt idx="264">
                  <c:v>1.5706764602969381E-2</c:v>
                </c:pt>
                <c:pt idx="265">
                  <c:v>1.8336133656394749E-2</c:v>
                </c:pt>
                <c:pt idx="266">
                  <c:v>2.0950665673812097E-2</c:v>
                </c:pt>
                <c:pt idx="267">
                  <c:v>2.1246681892320041E-2</c:v>
                </c:pt>
                <c:pt idx="268">
                  <c:v>2.3104733162327307E-2</c:v>
                </c:pt>
                <c:pt idx="269">
                  <c:v>2.2372436430582843E-2</c:v>
                </c:pt>
                <c:pt idx="270">
                  <c:v>2.4994388732209272E-2</c:v>
                </c:pt>
                <c:pt idx="271">
                  <c:v>2.3853437787345388E-2</c:v>
                </c:pt>
                <c:pt idx="272">
                  <c:v>2.0433439117772512E-2</c:v>
                </c:pt>
                <c:pt idx="273">
                  <c:v>2.1540351921309986E-2</c:v>
                </c:pt>
                <c:pt idx="274">
                  <c:v>1.9236157999233505E-2</c:v>
                </c:pt>
                <c:pt idx="275">
                  <c:v>2.1182381192259125E-2</c:v>
                </c:pt>
                <c:pt idx="276">
                  <c:v>1.9178283508979543E-2</c:v>
                </c:pt>
                <c:pt idx="277">
                  <c:v>1.8322705273466688E-2</c:v>
                </c:pt>
                <c:pt idx="278">
                  <c:v>1.3824679895437564E-2</c:v>
                </c:pt>
                <c:pt idx="279">
                  <c:v>8.9620910248715546E-3</c:v>
                </c:pt>
                <c:pt idx="280">
                  <c:v>1.0069245180730046E-2</c:v>
                </c:pt>
                <c:pt idx="281">
                  <c:v>1.3383494924024797E-2</c:v>
                </c:pt>
                <c:pt idx="282">
                  <c:v>1.0739060047440852E-2</c:v>
                </c:pt>
                <c:pt idx="283">
                  <c:v>1.0378335832731178E-2</c:v>
                </c:pt>
                <c:pt idx="284">
                  <c:v>1.189632917717609E-2</c:v>
                </c:pt>
                <c:pt idx="285">
                  <c:v>1.2597754922297089E-2</c:v>
                </c:pt>
                <c:pt idx="286">
                  <c:v>1.5608524066878626E-2</c:v>
                </c:pt>
                <c:pt idx="287">
                  <c:v>1.4881770205895428E-2</c:v>
                </c:pt>
                <c:pt idx="288">
                  <c:v>1.706987848650332E-2</c:v>
                </c:pt>
                <c:pt idx="289">
                  <c:v>1.6225247987295521E-2</c:v>
                </c:pt>
                <c:pt idx="290">
                  <c:v>1.5391157319861515E-2</c:v>
                </c:pt>
                <c:pt idx="291">
                  <c:v>1.5685801347455897E-2</c:v>
                </c:pt>
                <c:pt idx="292">
                  <c:v>1.5977772667020718E-2</c:v>
                </c:pt>
                <c:pt idx="293">
                  <c:v>1.8536922002351686E-2</c:v>
                </c:pt>
                <c:pt idx="294">
                  <c:v>1.9159522050822719E-2</c:v>
                </c:pt>
                <c:pt idx="295">
                  <c:v>2.0978775890426293E-2</c:v>
                </c:pt>
                <c:pt idx="296">
                  <c:v>2.4300914853802924E-2</c:v>
                </c:pt>
                <c:pt idx="297">
                  <c:v>2.6372594520062576E-2</c:v>
                </c:pt>
                <c:pt idx="298">
                  <c:v>2.8194899196226197E-2</c:v>
                </c:pt>
                <c:pt idx="299">
                  <c:v>2.7481617876112585E-2</c:v>
                </c:pt>
                <c:pt idx="300">
                  <c:v>3.0599099031226817E-2</c:v>
                </c:pt>
                <c:pt idx="301">
                  <c:v>3.3640842632244539E-2</c:v>
                </c:pt>
                <c:pt idx="302">
                  <c:v>4.4051686395506051E-2</c:v>
                </c:pt>
                <c:pt idx="303">
                  <c:v>5.0669155482116368E-2</c:v>
                </c:pt>
                <c:pt idx="304">
                  <c:v>5.6452133074814226E-2</c:v>
                </c:pt>
                <c:pt idx="305">
                  <c:v>5.5666371009547078E-2</c:v>
                </c:pt>
                <c:pt idx="306">
                  <c:v>5.6356574660274772E-2</c:v>
                </c:pt>
                <c:pt idx="307">
                  <c:v>5.5399740922218665E-2</c:v>
                </c:pt>
                <c:pt idx="308">
                  <c:v>5.6131009869184956E-2</c:v>
                </c:pt>
                <c:pt idx="309">
                  <c:v>5.7613093028568096E-2</c:v>
                </c:pt>
                <c:pt idx="310">
                  <c:v>5.7531689944098297E-2</c:v>
                </c:pt>
                <c:pt idx="311">
                  <c:v>5.5587476214915998E-2</c:v>
                </c:pt>
                <c:pt idx="312">
                  <c:v>5.5274122314769469E-2</c:v>
                </c:pt>
                <c:pt idx="313">
                  <c:v>5.4661564255942041E-2</c:v>
                </c:pt>
                <c:pt idx="314">
                  <c:v>5.4734176644091193E-2</c:v>
                </c:pt>
                <c:pt idx="315">
                  <c:v>5.5819159875712732E-2</c:v>
                </c:pt>
                <c:pt idx="316">
                  <c:v>5.5213332603869514E-2</c:v>
                </c:pt>
                <c:pt idx="317">
                  <c:v>5.4390698651648695E-2</c:v>
                </c:pt>
                <c:pt idx="318">
                  <c:v>5.4055515052394254E-2</c:v>
                </c:pt>
                <c:pt idx="319">
                  <c:v>5.4942285533408519E-2</c:v>
                </c:pt>
                <c:pt idx="320">
                  <c:v>5.3170095390603356E-2</c:v>
                </c:pt>
                <c:pt idx="321">
                  <c:v>4.9835355568315309E-2</c:v>
                </c:pt>
                <c:pt idx="322">
                  <c:v>4.9403767049085001E-2</c:v>
                </c:pt>
                <c:pt idx="323">
                  <c:v>4.847773250344023E-2</c:v>
                </c:pt>
                <c:pt idx="324">
                  <c:v>4.3776825734702873E-2</c:v>
                </c:pt>
              </c:numCache>
            </c:numRef>
          </c:val>
          <c:smooth val="0"/>
          <c:extLst>
            <c:ext xmlns:c16="http://schemas.microsoft.com/office/drawing/2014/chart" uri="{C3380CC4-5D6E-409C-BE32-E72D297353CC}">
              <c16:uniqueId val="{00000001-D9EF-F44E-A2FE-58C0291647F3}"/>
            </c:ext>
          </c:extLst>
        </c:ser>
        <c:dLbls>
          <c:showLegendKey val="0"/>
          <c:showVal val="0"/>
          <c:showCatName val="0"/>
          <c:showSerName val="0"/>
          <c:showPercent val="0"/>
          <c:showBubbleSize val="0"/>
        </c:dLbls>
        <c:smooth val="0"/>
        <c:axId val="1067317552"/>
        <c:axId val="1067319520"/>
      </c:lineChart>
      <c:dateAx>
        <c:axId val="1067317552"/>
        <c:scaling>
          <c:orientation val="minMax"/>
        </c:scaling>
        <c:delete val="0"/>
        <c:axPos val="b"/>
        <c:numFmt formatCode="m/d/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7319520"/>
        <c:crosses val="autoZero"/>
        <c:auto val="1"/>
        <c:lblOffset val="100"/>
        <c:baseTimeUnit val="months"/>
        <c:majorUnit val="12"/>
        <c:majorTimeUnit val="months"/>
      </c:dateAx>
      <c:valAx>
        <c:axId val="1067319520"/>
        <c:scaling>
          <c:orientation val="minMax"/>
          <c:max val="8.500000000000002E-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7317552"/>
        <c:crosses val="autoZero"/>
        <c:crossBetween val="between"/>
      </c:valAx>
      <c:spPr>
        <a:noFill/>
        <a:ln>
          <a:noFill/>
        </a:ln>
        <a:effectLst/>
      </c:spPr>
    </c:plotArea>
    <c:legend>
      <c:legendPos val="b"/>
      <c:layout>
        <c:manualLayout>
          <c:xMode val="edge"/>
          <c:yMode val="edge"/>
          <c:x val="8.3992705858397285E-2"/>
          <c:y val="4.3115650147691982E-2"/>
          <c:w val="0.19184492563429573"/>
          <c:h val="0.16608850976961212"/>
        </c:manualLayout>
      </c:layout>
      <c:overlay val="0"/>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3804226</xdr:colOff>
      <xdr:row>0</xdr:row>
      <xdr:rowOff>95250</xdr:rowOff>
    </xdr:from>
    <xdr:to>
      <xdr:col>4</xdr:col>
      <xdr:colOff>1396999</xdr:colOff>
      <xdr:row>3</xdr:row>
      <xdr:rowOff>43237</xdr:rowOff>
    </xdr:to>
    <xdr:pic>
      <xdr:nvPicPr>
        <xdr:cNvPr id="6" name="Picture 5" descr="FP Canada Standards Council Logo">
          <a:extLst>
            <a:ext uri="{FF2B5EF4-FFF2-40B4-BE49-F238E27FC236}">
              <a16:creationId xmlns:a16="http://schemas.microsoft.com/office/drawing/2014/main" id="{4BE75463-9C76-4E54-8C46-5D4649020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150590" y="95250"/>
          <a:ext cx="3042227" cy="1044805"/>
        </a:xfrm>
        <a:prstGeom prst="rect">
          <a:avLst/>
        </a:prstGeom>
        <a:noFill/>
        <a:ln>
          <a:noFill/>
        </a:ln>
      </xdr:spPr>
    </xdr:pic>
    <xdr:clientData/>
  </xdr:twoCellAnchor>
  <xdr:twoCellAnchor editAs="oneCell">
    <xdr:from>
      <xdr:col>1</xdr:col>
      <xdr:colOff>1015998</xdr:colOff>
      <xdr:row>1</xdr:row>
      <xdr:rowOff>92364</xdr:rowOff>
    </xdr:from>
    <xdr:to>
      <xdr:col>1</xdr:col>
      <xdr:colOff>2996764</xdr:colOff>
      <xdr:row>2</xdr:row>
      <xdr:rowOff>634999</xdr:rowOff>
    </xdr:to>
    <xdr:pic>
      <xdr:nvPicPr>
        <xdr:cNvPr id="3" name="Image 2">
          <a:extLst>
            <a:ext uri="{FF2B5EF4-FFF2-40B4-BE49-F238E27FC236}">
              <a16:creationId xmlns:a16="http://schemas.microsoft.com/office/drawing/2014/main" id="{6C3BC205-0093-9F05-6356-A1B0EF7825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2362" y="254000"/>
          <a:ext cx="1980766" cy="704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304800</xdr:colOff>
      <xdr:row>3</xdr:row>
      <xdr:rowOff>304800</xdr:rowOff>
    </xdr:to>
    <xdr:sp macro="" textlink="">
      <xdr:nvSpPr>
        <xdr:cNvPr id="1025" name="AutoShape 1" descr="https://attachments.office.net/owa/SPriest@fpcanada.ca/service.svc/s/GetAttachmentThumbnail?id=AAMkADVlMzVmZTI2LWU3NWEtNGYyMS05MTE4LTdiNjEzZGVkMTM4NgBGAAAAAADLKOdyRPd8QZ%2F3WyzOQ5M6BwCS2vLduNULSp358rGc9lJ8AAAAACQ5AADWkHZ7dwtBQahxQYu0435rAAC9WnTPAAABEgAQAMVX3wjTgbRKi%2B0GBTMpZ3w%3D&amp;thumbnailType=2&amp;owa=outlook.office.com&amp;scriptVer=2020012003.11&amp;X-OWA-CANARY=6TU4-pEBxE2HYk8kziZS4PB_WIBjo9cYexQ4cpMN6JmGR2AwrhCYJ_0s3k0Em4T0SkiQx2HISwc.&amp;token=eyJhbGciOiJSUzI1NiIsImtpZCI6IjU2MzU4ODUyMzRCOTI1MkRERTAwNTc2NkQ5RDlGMjc2NTY1RjYzRTIiLCJ4NXQiOiJWaldJVWpTNUpTM2VBRmRtMmRueWRsWmZZLUkiLCJ0eXAiOiJKV1QifQ.eyJvcmlnaW4iOiJodHRwczovL291dGxvb2sub2ZmaWNlLmNvbSIsInZlciI6IkV4Y2hhbmdlLkNhbGxiYWNrLlYxIiwiYXBwY3R4c2VuZGVyIjoiT3dhRG93bmxvYWRAYTA2MDRkZTUtZTA4Yy00Njg0LThiNjMtYmUyMTEzODk1OWY4IiwiaXNzcmluZyI6IldXIiwiYXBwY3R4Ijoie1wibXNleGNocHJvdFwiOlwib3dhXCIsXCJwcmltYXJ5c2lkXCI6XCJTLTEtNS0yMS0yNTE2Mjg4NzQtMjkwMjk2NTA2MC0xNTg5NzE5MzkzLTY2MzA4MzdcIixcInB1aWRcIjpcIjExNTM3NjU5MzIxODgyODI4MDBcIixcIm9pZFwiOlwiYjZjZjVjN2UtY2Y3Yi00ZmZhLTk4MGQtYTBiN2I5NzM2OTY4XCIsXCJzY29wZVwiOlwiT3dhRG93bmxvYWRcIn0iLCJuYmYiOjE1ODAxNTQ5OTIsImV4cCI6MTU4MDE1NTU5MiwiaXNzIjoiMDAwMDAwMDItMDAwMC0wZmYxLWNlMDAtMDAwMDAwMDAwMDAwQGEwNjA0ZGU1LWUwOGMtNDY4NC04YjYzLWJlMjExMzg5NTlmOCIsImF1ZCI6IjAwMDAwMDAyLTAwMDAtMGZmMS1jZTAwLTAwMDAwMDAwMDAwMC9hdHRhY2htZW50cy5vZmZpY2UubmV0QGEwNjA0ZGU1LWUwOGMtNDY4NC04YjYzLWJlMjExMzg5NTlmOCJ9.jtpdeofmXUAz-X9VyVIgJrmC2DyiZHafOGFwXTbDsF4SWGDaRgw40YsQx6uKPWZdun20j0IUyKC4uJWF0wM7R9VRsuG-xqeLo8tTR8Yi0IBGLhdI9zijwus7PAM2mrwAR3qSpNr4NDCYL1TJOcYQ8PGGkbp9redfKp8CyfVjTJf_7cMfLm6lLeTW-2TkXpt0tEfSYIPXSgSrIyoLlX0OW1osUCmfuMuTeHToEloal3dFqMM8pLmADHyeKNpvGmhWRyoZin0XzMQYvLPMHOzKkww1FT1nT4R2T-cSAdcY5P1bWgP8YDnEvN3KC7spjHpViYTrO76HNSdoqo5wD2mSuA&amp;animation=true">
          <a:extLst>
            <a:ext uri="{FF2B5EF4-FFF2-40B4-BE49-F238E27FC236}">
              <a16:creationId xmlns:a16="http://schemas.microsoft.com/office/drawing/2014/main" id="{00000000-0008-0000-0200-000001040000}"/>
            </a:ext>
          </a:extLst>
        </xdr:cNvPr>
        <xdr:cNvSpPr>
          <a:spLocks noChangeAspect="1" noChangeArrowheads="1"/>
        </xdr:cNvSpPr>
      </xdr:nvSpPr>
      <xdr:spPr bwMode="auto">
        <a:xfrm>
          <a:off x="3838575" y="1104900"/>
          <a:ext cx="304800" cy="304800"/>
        </a:xfrm>
        <a:prstGeom prst="rect">
          <a:avLst/>
        </a:prstGeom>
        <a:noFill/>
      </xdr:spPr>
    </xdr:sp>
    <xdr:clientData/>
  </xdr:twoCellAnchor>
  <xdr:twoCellAnchor editAs="oneCell">
    <xdr:from>
      <xdr:col>2</xdr:col>
      <xdr:colOff>66675</xdr:colOff>
      <xdr:row>3</xdr:row>
      <xdr:rowOff>28574</xdr:rowOff>
    </xdr:from>
    <xdr:to>
      <xdr:col>5</xdr:col>
      <xdr:colOff>561975</xdr:colOff>
      <xdr:row>4</xdr:row>
      <xdr:rowOff>6349</xdr:rowOff>
    </xdr:to>
    <xdr:sp macro="" textlink="">
      <xdr:nvSpPr>
        <xdr:cNvPr id="1026" name="AutoShape 2" descr="https://attachments.office.net/owa/SPriest@fpcanada.ca/service.svc/s/GetAttachmentThumbnail?id=AAMkADVlMzVmZTI2LWU3NWEtNGYyMS05MTE4LTdiNjEzZGVkMTM4NgBGAAAAAADLKOdyRPd8QZ%2F3WyzOQ5M6BwCS2vLduNULSp358rGc9lJ8AAAAACQ5AADWkHZ7dwtBQahxQYu0435rAAC9WnTPAAABEgAQAMVX3wjTgbRKi%2B0GBTMpZ3w%3D&amp;thumbnailType=2&amp;owa=outlook.office.com&amp;scriptVer=2020012003.11&amp;X-OWA-CANARY=_4qSAI-87EK7gHm3sdTJAuDuzLhjo9cYGPYpiPlopjK5oThNgULiHE5l8FxxaxUnWM0NLoI13tk.&amp;token=eyJhbGciOiJSUzI1NiIsImtpZCI6IjU2MzU4ODUyMzRCOTI1MkRERTAwNTc2NkQ5RDlGMjc2NTY1RjYzRTIiLCJ4NXQiOiJWaldJVWpTNUpTM2VBRmRtMmRueWRsWmZZLUkiLCJ0eXAiOiJKV1QifQ.eyJvcmlnaW4iOiJodHRwczovL291dGxvb2sub2ZmaWNlLmNvbSIsInZlciI6IkV4Y2hhbmdlLkNhbGxiYWNrLlYxIiwiYXBwY3R4c2VuZGVyIjoiT3dhRG93bmxvYWRAYTA2MDRkZTUtZTA4Yy00Njg0LThiNjMtYmUyMTEzODk1OWY4IiwiaXNzcmluZyI6IldXIiwiYXBwY3R4Ijoie1wibXNleGNocHJvdFwiOlwib3dhXCIsXCJwcmltYXJ5c2lkXCI6XCJTLTEtNS0yMS0yNTE2Mjg4NzQtMjkwMjk2NTA2MC0xNTg5NzE5MzkzLTY2MzA4MzdcIixcInB1aWRcIjpcIjExNTM3NjU5MzIxODgyODI4MDBcIixcIm9pZFwiOlwiYjZjZjVjN2UtY2Y3Yi00ZmZhLTk4MGQtYTBiN2I5NzM2OTY4XCIsXCJzY29wZVwiOlwiT3dhRG93bmxvYWRcIn0iLCJuYmYiOjE1ODAxNTUyOTIsImV4cCI6MTU4MDE1NTg5MiwiaXNzIjoiMDAwMDAwMDItMDAwMC0wZmYxLWNlMDAtMDAwMDAwMDAwMDAwQGEwNjA0ZGU1LWUwOGMtNDY4NC04YjYzLWJlMjExMzg5NTlmOCIsImF1ZCI6IjAwMDAwMDAyLTAwMDAtMGZmMS1jZTAwLTAwMDAwMDAwMDAwMC9hdHRhY2htZW50cy5vZmZpY2UubmV0QGEwNjA0ZGU1LWUwOGMtNDY4NC04YjYzLWJlMjExMzg5NTlmOCJ9.bsxSTYM3FwMNT0l8JQxo8AHVma3pOgLx2Z8Z3Evbaijw9XxTDlT4Uy3RR7v1U9vSUTsKXC2gShkl1oCYVAf8VxKbVRtPjOdivm6-isePgqBkJGZ1dJTaN08hq2VwFTiu4HERARrWVHen2pW7zZ40hlZJu1uHpbaI_kORQHd1FGBKHj-OGx7-BVgZPLz-1PmKBIImAtyZwAZHcXKFeOf2gDaKVWZdd92SweT71eWc7KqOUhPyeyJ6eZ3rghpuBxaws1flvyES37wH_aSlJCT30Ji9Tv7D5qM2Zwikdb6usjccWBt9E1IaQ2O6CP9YpT7i7oaYDrxwz5j1LDNmQEv93w&amp;animation=true">
          <a:extLst>
            <a:ext uri="{FF2B5EF4-FFF2-40B4-BE49-F238E27FC236}">
              <a16:creationId xmlns:a16="http://schemas.microsoft.com/office/drawing/2014/main" id="{00000000-0008-0000-0200-000002040000}"/>
            </a:ext>
          </a:extLst>
        </xdr:cNvPr>
        <xdr:cNvSpPr>
          <a:spLocks noChangeAspect="1" noChangeArrowheads="1"/>
        </xdr:cNvSpPr>
      </xdr:nvSpPr>
      <xdr:spPr bwMode="auto">
        <a:xfrm>
          <a:off x="3905250" y="1133474"/>
          <a:ext cx="2324100" cy="752475"/>
        </a:xfrm>
        <a:prstGeom prst="rect">
          <a:avLst/>
        </a:prstGeom>
        <a:noFill/>
      </xdr:spPr>
    </xdr:sp>
    <xdr:clientData/>
  </xdr:twoCellAnchor>
  <xdr:twoCellAnchor editAs="oneCell">
    <xdr:from>
      <xdr:col>8</xdr:col>
      <xdr:colOff>0</xdr:colOff>
      <xdr:row>2</xdr:row>
      <xdr:rowOff>0</xdr:rowOff>
    </xdr:from>
    <xdr:to>
      <xdr:col>8</xdr:col>
      <xdr:colOff>304800</xdr:colOff>
      <xdr:row>2</xdr:row>
      <xdr:rowOff>304800</xdr:rowOff>
    </xdr:to>
    <xdr:sp macro="" textlink="">
      <xdr:nvSpPr>
        <xdr:cNvPr id="1028" name="AutoShape 4" descr="https://attachments.office.net/owa/SPriest@fpcanada.ca/service.svc/s/GetAttachmentThumbnail?id=AAMkADVlMzVmZTI2LWU3NWEtNGYyMS05MTE4LTdiNjEzZGVkMTM4NgBGAAAAAADLKOdyRPd8QZ%2F3WyzOQ5M6BwCS2vLduNULSp358rGc9lJ8AAAAACQ5AADWkHZ7dwtBQahxQYu0435rAAC9WnTPAAABEgAQAMVX3wjTgbRKi%2B0GBTMpZ3w%3D&amp;thumbnailType=2&amp;owa=outlook.office.com&amp;scriptVer=2020012003.11&amp;X-OWA-CANARY=_4qSAI-87EK7gHm3sdTJAuDuzLhjo9cYGPYpiPlopjK5oThNgULiHE5l8FxxaxUnWM0NLoI13tk.&amp;token=eyJhbGciOiJSUzI1NiIsImtpZCI6IjU2MzU4ODUyMzRCOTI1MkRERTAwNTc2NkQ5RDlGMjc2NTY1RjYzRTIiLCJ4NXQiOiJWaldJVWpTNUpTM2VBRmRtMmRueWRsWmZZLUkiLCJ0eXAiOiJKV1QifQ.eyJvcmlnaW4iOiJodHRwczovL291dGxvb2sub2ZmaWNlLmNvbSIsInZlciI6IkV4Y2hhbmdlLkNhbGxiYWNrLlYxIiwiYXBwY3R4c2VuZGVyIjoiT3dhRG93bmxvYWRAYTA2MDRkZTUtZTA4Yy00Njg0LThiNjMtYmUyMTEzODk1OWY4IiwiaXNzcmluZyI6IldXIiwiYXBwY3R4Ijoie1wibXNleGNocHJvdFwiOlwib3dhXCIsXCJwcmltYXJ5c2lkXCI6XCJTLTEtNS0yMS0yNTE2Mjg4NzQtMjkwMjk2NTA2MC0xNTg5NzE5MzkzLTY2MzA4MzdcIixcInB1aWRcIjpcIjExNTM3NjU5MzIxODgyODI4MDBcIixcIm9pZFwiOlwiYjZjZjVjN2UtY2Y3Yi00ZmZhLTk4MGQtYTBiN2I5NzM2OTY4XCIsXCJzY29wZVwiOlwiT3dhRG93bmxvYWRcIn0iLCJuYmYiOjE1ODAxNTUyOTIsImV4cCI6MTU4MDE1NTg5MiwiaXNzIjoiMDAwMDAwMDItMDAwMC0wZmYxLWNlMDAtMDAwMDAwMDAwMDAwQGEwNjA0ZGU1LWUwOGMtNDY4NC04YjYzLWJlMjExMzg5NTlmOCIsImF1ZCI6IjAwMDAwMDAyLTAwMDAtMGZmMS1jZTAwLTAwMDAwMDAwMDAwMC9hdHRhY2htZW50cy5vZmZpY2UubmV0QGEwNjA0ZGU1LWUwOGMtNDY4NC04YjYzLWJlMjExMzg5NTlmOCJ9.bsxSTYM3FwMNT0l8JQxo8AHVma3pOgLx2Z8Z3Evbaijw9XxTDlT4Uy3RR7v1U9vSUTsKXC2gShkl1oCYVAf8VxKbVRtPjOdivm6-isePgqBkJGZ1dJTaN08hq2VwFTiu4HERARrWVHen2pW7zZ40hlZJu1uHpbaI_kORQHd1FGBKHj-OGx7-BVgZPLz-1PmKBIImAtyZwAZHcXKFeOf2gDaKVWZdd92SweT71eWc7KqOUhPyeyJ6eZ3rghpuBxaws1flvyES37wH_aSlJCT30Ji9Tv7D5qM2Zwikdb6usjccWBt9E1IaQ2O6CP9YpT7i7oaYDrxwz5j1LDNmQEv93w&amp;animation=true">
          <a:extLst>
            <a:ext uri="{FF2B5EF4-FFF2-40B4-BE49-F238E27FC236}">
              <a16:creationId xmlns:a16="http://schemas.microsoft.com/office/drawing/2014/main" id="{00000000-0008-0000-0200-000004040000}"/>
            </a:ext>
          </a:extLst>
        </xdr:cNvPr>
        <xdr:cNvSpPr>
          <a:spLocks noChangeAspect="1" noChangeArrowheads="1"/>
        </xdr:cNvSpPr>
      </xdr:nvSpPr>
      <xdr:spPr bwMode="auto">
        <a:xfrm>
          <a:off x="7496175" y="323850"/>
          <a:ext cx="304800" cy="304800"/>
        </a:xfrm>
        <a:prstGeom prst="rect">
          <a:avLst/>
        </a:prstGeom>
        <a:noFill/>
      </xdr:spPr>
    </xdr:sp>
    <xdr:clientData/>
  </xdr:twoCellAnchor>
  <xdr:twoCellAnchor editAs="oneCell">
    <xdr:from>
      <xdr:col>9</xdr:col>
      <xdr:colOff>0</xdr:colOff>
      <xdr:row>2</xdr:row>
      <xdr:rowOff>0</xdr:rowOff>
    </xdr:from>
    <xdr:to>
      <xdr:col>9</xdr:col>
      <xdr:colOff>304800</xdr:colOff>
      <xdr:row>2</xdr:row>
      <xdr:rowOff>304800</xdr:rowOff>
    </xdr:to>
    <xdr:sp macro="" textlink="">
      <xdr:nvSpPr>
        <xdr:cNvPr id="1029" name="AutoShape 5" descr="https://attachments.office.net/owa/SPriest@fpcanada.ca/service.svc/s/GetAttachmentThumbnail?id=AAMkADVlMzVmZTI2LWU3NWEtNGYyMS05MTE4LTdiNjEzZGVkMTM4NgBGAAAAAADLKOdyRPd8QZ%2F3WyzOQ5M6BwCS2vLduNULSp358rGc9lJ8AAAAACQ5AADWkHZ7dwtBQahxQYu0435rAAC9WnTPAAABEgAQAMVX3wjTgbRKi%2B0GBTMpZ3w%3D&amp;thumbnailType=2&amp;owa=outlook.office.com&amp;scriptVer=2020012003.11&amp;X-OWA-CANARY=_4qSAI-87EK7gHm3sdTJAuDuzLhjo9cYGPYpiPlopjK5oThNgULiHE5l8FxxaxUnWM0NLoI13tk.&amp;token=eyJhbGciOiJSUzI1NiIsImtpZCI6IjU2MzU4ODUyMzRCOTI1MkRERTAwNTc2NkQ5RDlGMjc2NTY1RjYzRTIiLCJ4NXQiOiJWaldJVWpTNUpTM2VBRmRtMmRueWRsWmZZLUkiLCJ0eXAiOiJKV1QifQ.eyJvcmlnaW4iOiJodHRwczovL291dGxvb2sub2ZmaWNlLmNvbSIsInZlciI6IkV4Y2hhbmdlLkNhbGxiYWNrLlYxIiwiYXBwY3R4c2VuZGVyIjoiT3dhRG93bmxvYWRAYTA2MDRkZTUtZTA4Yy00Njg0LThiNjMtYmUyMTEzODk1OWY4IiwiaXNzcmluZyI6IldXIiwiYXBwY3R4Ijoie1wibXNleGNocHJvdFwiOlwib3dhXCIsXCJwcmltYXJ5c2lkXCI6XCJTLTEtNS0yMS0yNTE2Mjg4NzQtMjkwMjk2NTA2MC0xNTg5NzE5MzkzLTY2MzA4MzdcIixcInB1aWRcIjpcIjExNTM3NjU5MzIxODgyODI4MDBcIixcIm9pZFwiOlwiYjZjZjVjN2UtY2Y3Yi00ZmZhLTk4MGQtYTBiN2I5NzM2OTY4XCIsXCJzY29wZVwiOlwiT3dhRG93bmxvYWRcIn0iLCJuYmYiOjE1ODAxNTUyOTIsImV4cCI6MTU4MDE1NTg5MiwiaXNzIjoiMDAwMDAwMDItMDAwMC0wZmYxLWNlMDAtMDAwMDAwMDAwMDAwQGEwNjA0ZGU1LWUwOGMtNDY4NC04YjYzLWJlMjExMzg5NTlmOCIsImF1ZCI6IjAwMDAwMDAyLTAwMDAtMGZmMS1jZTAwLTAwMDAwMDAwMDAwMC9hdHRhY2htZW50cy5vZmZpY2UubmV0QGEwNjA0ZGU1LWUwOGMtNDY4NC04YjYzLWJlMjExMzg5NTlmOCJ9.bsxSTYM3FwMNT0l8JQxo8AHVma3pOgLx2Z8Z3Evbaijw9XxTDlT4Uy3RR7v1U9vSUTsKXC2gShkl1oCYVAf8VxKbVRtPjOdivm6-isePgqBkJGZ1dJTaN08hq2VwFTiu4HERARrWVHen2pW7zZ40hlZJu1uHpbaI_kORQHd1FGBKHj-OGx7-BVgZPLz-1PmKBIImAtyZwAZHcXKFeOf2gDaKVWZdd92SweT71eWc7KqOUhPyeyJ6eZ3rghpuBxaws1flvyES37wH_aSlJCT30Ji9Tv7D5qM2Zwikdb6usjccWBt9E1IaQ2O6CP9YpT7i7oaYDrxwz5j1LDNmQEv93w&amp;animation=true">
          <a:extLst>
            <a:ext uri="{FF2B5EF4-FFF2-40B4-BE49-F238E27FC236}">
              <a16:creationId xmlns:a16="http://schemas.microsoft.com/office/drawing/2014/main" id="{00000000-0008-0000-0200-000005040000}"/>
            </a:ext>
          </a:extLst>
        </xdr:cNvPr>
        <xdr:cNvSpPr>
          <a:spLocks noChangeAspect="1" noChangeArrowheads="1"/>
        </xdr:cNvSpPr>
      </xdr:nvSpPr>
      <xdr:spPr bwMode="auto">
        <a:xfrm>
          <a:off x="8105775" y="323850"/>
          <a:ext cx="304800" cy="304800"/>
        </a:xfrm>
        <a:prstGeom prst="rect">
          <a:avLst/>
        </a:prstGeom>
        <a:noFill/>
      </xdr:spPr>
    </xdr:sp>
    <xdr:clientData/>
  </xdr:twoCellAnchor>
  <xdr:twoCellAnchor editAs="oneCell">
    <xdr:from>
      <xdr:col>1</xdr:col>
      <xdr:colOff>355600</xdr:colOff>
      <xdr:row>0</xdr:row>
      <xdr:rowOff>127000</xdr:rowOff>
    </xdr:from>
    <xdr:to>
      <xdr:col>1</xdr:col>
      <xdr:colOff>2336366</xdr:colOff>
      <xdr:row>2</xdr:row>
      <xdr:rowOff>501072</xdr:rowOff>
    </xdr:to>
    <xdr:pic>
      <xdr:nvPicPr>
        <xdr:cNvPr id="2" name="Image 1">
          <a:extLst>
            <a:ext uri="{FF2B5EF4-FFF2-40B4-BE49-F238E27FC236}">
              <a16:creationId xmlns:a16="http://schemas.microsoft.com/office/drawing/2014/main" id="{BB8C5E23-7D65-364A-845F-17D11197DF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0" y="127000"/>
          <a:ext cx="1980766" cy="704272"/>
        </a:xfrm>
        <a:prstGeom prst="rect">
          <a:avLst/>
        </a:prstGeom>
      </xdr:spPr>
    </xdr:pic>
    <xdr:clientData/>
  </xdr:twoCellAnchor>
  <xdr:twoCellAnchor editAs="oneCell">
    <xdr:from>
      <xdr:col>1</xdr:col>
      <xdr:colOff>2743200</xdr:colOff>
      <xdr:row>0</xdr:row>
      <xdr:rowOff>0</xdr:rowOff>
    </xdr:from>
    <xdr:to>
      <xdr:col>4</xdr:col>
      <xdr:colOff>349827</xdr:colOff>
      <xdr:row>2</xdr:row>
      <xdr:rowOff>714605</xdr:rowOff>
    </xdr:to>
    <xdr:pic>
      <xdr:nvPicPr>
        <xdr:cNvPr id="3" name="Picture 5" descr="FP Canada Standards Council Logo">
          <a:extLst>
            <a:ext uri="{FF2B5EF4-FFF2-40B4-BE49-F238E27FC236}">
              <a16:creationId xmlns:a16="http://schemas.microsoft.com/office/drawing/2014/main" id="{B69B0567-1D84-3B45-A867-E3F8CFC138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086100" y="0"/>
          <a:ext cx="3042227" cy="10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3213100</xdr:colOff>
      <xdr:row>0</xdr:row>
      <xdr:rowOff>25400</xdr:rowOff>
    </xdr:from>
    <xdr:to>
      <xdr:col>5</xdr:col>
      <xdr:colOff>121227</xdr:colOff>
      <xdr:row>2</xdr:row>
      <xdr:rowOff>714605</xdr:rowOff>
    </xdr:to>
    <xdr:pic>
      <xdr:nvPicPr>
        <xdr:cNvPr id="3" name="Picture 5" descr="FP Canada Standards Council Logo">
          <a:extLst>
            <a:ext uri="{FF2B5EF4-FFF2-40B4-BE49-F238E27FC236}">
              <a16:creationId xmlns:a16="http://schemas.microsoft.com/office/drawing/2014/main" id="{21F47BB0-A580-EC4C-9656-703392756F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556000" y="25400"/>
          <a:ext cx="3042227" cy="1044805"/>
        </a:xfrm>
        <a:prstGeom prst="rect">
          <a:avLst/>
        </a:prstGeom>
        <a:noFill/>
        <a:ln>
          <a:noFill/>
        </a:ln>
      </xdr:spPr>
    </xdr:pic>
    <xdr:clientData/>
  </xdr:twoCellAnchor>
  <xdr:twoCellAnchor editAs="oneCell">
    <xdr:from>
      <xdr:col>1</xdr:col>
      <xdr:colOff>673100</xdr:colOff>
      <xdr:row>1</xdr:row>
      <xdr:rowOff>0</xdr:rowOff>
    </xdr:from>
    <xdr:to>
      <xdr:col>1</xdr:col>
      <xdr:colOff>2653866</xdr:colOff>
      <xdr:row>2</xdr:row>
      <xdr:rowOff>526472</xdr:rowOff>
    </xdr:to>
    <xdr:pic>
      <xdr:nvPicPr>
        <xdr:cNvPr id="5" name="Image 4">
          <a:extLst>
            <a:ext uri="{FF2B5EF4-FFF2-40B4-BE49-F238E27FC236}">
              <a16:creationId xmlns:a16="http://schemas.microsoft.com/office/drawing/2014/main" id="{7521FF01-7E62-5242-A2E8-7A2588F0EE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6000" y="177800"/>
          <a:ext cx="1980766" cy="7042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3949700</xdr:colOff>
      <xdr:row>0</xdr:row>
      <xdr:rowOff>38100</xdr:rowOff>
    </xdr:from>
    <xdr:to>
      <xdr:col>6</xdr:col>
      <xdr:colOff>159327</xdr:colOff>
      <xdr:row>2</xdr:row>
      <xdr:rowOff>727305</xdr:rowOff>
    </xdr:to>
    <xdr:pic>
      <xdr:nvPicPr>
        <xdr:cNvPr id="2" name="Picture 5" descr="FP Canada Standards Council Logo">
          <a:extLst>
            <a:ext uri="{FF2B5EF4-FFF2-40B4-BE49-F238E27FC236}">
              <a16:creationId xmlns:a16="http://schemas.microsoft.com/office/drawing/2014/main" id="{C1C22FAE-5B63-C140-863A-AD6AC94856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92600" y="38100"/>
          <a:ext cx="3042227" cy="1044805"/>
        </a:xfrm>
        <a:prstGeom prst="rect">
          <a:avLst/>
        </a:prstGeom>
        <a:noFill/>
        <a:ln>
          <a:noFill/>
        </a:ln>
      </xdr:spPr>
    </xdr:pic>
    <xdr:clientData/>
  </xdr:twoCellAnchor>
  <xdr:twoCellAnchor editAs="oneCell">
    <xdr:from>
      <xdr:col>1</xdr:col>
      <xdr:colOff>1270000</xdr:colOff>
      <xdr:row>0</xdr:row>
      <xdr:rowOff>165100</xdr:rowOff>
    </xdr:from>
    <xdr:to>
      <xdr:col>1</xdr:col>
      <xdr:colOff>3250766</xdr:colOff>
      <xdr:row>2</xdr:row>
      <xdr:rowOff>513772</xdr:rowOff>
    </xdr:to>
    <xdr:pic>
      <xdr:nvPicPr>
        <xdr:cNvPr id="3" name="Image 2">
          <a:extLst>
            <a:ext uri="{FF2B5EF4-FFF2-40B4-BE49-F238E27FC236}">
              <a16:creationId xmlns:a16="http://schemas.microsoft.com/office/drawing/2014/main" id="{F1C401CD-2D02-8F40-900B-C47C639FCB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2900" y="165100"/>
          <a:ext cx="1980766" cy="7042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5</xdr:row>
      <xdr:rowOff>25400</xdr:rowOff>
    </xdr:from>
    <xdr:to>
      <xdr:col>17</xdr:col>
      <xdr:colOff>288927</xdr:colOff>
      <xdr:row>37</xdr:row>
      <xdr:rowOff>133352</xdr:rowOff>
    </xdr:to>
    <xdr:graphicFrame macro="">
      <xdr:nvGraphicFramePr>
        <xdr:cNvPr id="2" name="Graphique 1">
          <a:extLst>
            <a:ext uri="{FF2B5EF4-FFF2-40B4-BE49-F238E27FC236}">
              <a16:creationId xmlns:a16="http://schemas.microsoft.com/office/drawing/2014/main" id="{80EC8BE9-5D5C-A94A-9684-1C52FE349C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482600</xdr:colOff>
      <xdr:row>4</xdr:row>
      <xdr:rowOff>0</xdr:rowOff>
    </xdr:from>
    <xdr:to>
      <xdr:col>20</xdr:col>
      <xdr:colOff>182418</xdr:colOff>
      <xdr:row>44</xdr:row>
      <xdr:rowOff>69272</xdr:rowOff>
    </xdr:to>
    <xdr:graphicFrame macro="">
      <xdr:nvGraphicFramePr>
        <xdr:cNvPr id="3" name="Graphique 2">
          <a:extLst>
            <a:ext uri="{FF2B5EF4-FFF2-40B4-BE49-F238E27FC236}">
              <a16:creationId xmlns:a16="http://schemas.microsoft.com/office/drawing/2014/main" id="{5BC5927C-5F33-1348-8A09-E9A1C209A7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0</xdr:colOff>
      <xdr:row>21</xdr:row>
      <xdr:rowOff>12700</xdr:rowOff>
    </xdr:from>
    <xdr:to>
      <xdr:col>18</xdr:col>
      <xdr:colOff>777875</xdr:colOff>
      <xdr:row>28</xdr:row>
      <xdr:rowOff>6350</xdr:rowOff>
    </xdr:to>
    <xdr:pic>
      <xdr:nvPicPr>
        <xdr:cNvPr id="2" name="Picture 2">
          <a:extLst>
            <a:ext uri="{FF2B5EF4-FFF2-40B4-BE49-F238E27FC236}">
              <a16:creationId xmlns:a16="http://schemas.microsoft.com/office/drawing/2014/main" id="{89D6CE24-53CA-C144-B61E-51278417BC1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31500" y="7162800"/>
          <a:ext cx="4905375" cy="1149350"/>
        </a:xfrm>
        <a:prstGeom prst="rect">
          <a:avLst/>
        </a:prstGeom>
        <a:noFill/>
        <a:ln w="28575">
          <a:solidFill>
            <a:schemeClr val="tx1"/>
          </a:solid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117100</xdr:colOff>
      <xdr:row>6</xdr:row>
      <xdr:rowOff>33617</xdr:rowOff>
    </xdr:from>
    <xdr:to>
      <xdr:col>24</xdr:col>
      <xdr:colOff>537881</xdr:colOff>
      <xdr:row>37</xdr:row>
      <xdr:rowOff>134469</xdr:rowOff>
    </xdr:to>
    <xdr:graphicFrame macro="">
      <xdr:nvGraphicFramePr>
        <xdr:cNvPr id="3" name="Graphique 2">
          <a:extLst>
            <a:ext uri="{FF2B5EF4-FFF2-40B4-BE49-F238E27FC236}">
              <a16:creationId xmlns:a16="http://schemas.microsoft.com/office/drawing/2014/main" id="{1A979997-978C-4E41-BE0F-60FD59AD4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678655</xdr:colOff>
      <xdr:row>8</xdr:row>
      <xdr:rowOff>130969</xdr:rowOff>
    </xdr:from>
    <xdr:to>
      <xdr:col>14</xdr:col>
      <xdr:colOff>50800</xdr:colOff>
      <xdr:row>23</xdr:row>
      <xdr:rowOff>159544</xdr:rowOff>
    </xdr:to>
    <xdr:graphicFrame macro="">
      <xdr:nvGraphicFramePr>
        <xdr:cNvPr id="2" name="Graphique 1">
          <a:extLst>
            <a:ext uri="{FF2B5EF4-FFF2-40B4-BE49-F238E27FC236}">
              <a16:creationId xmlns:a16="http://schemas.microsoft.com/office/drawing/2014/main" id="{25A40D91-20AB-5743-BE84-C0E5562C4B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osfi-bsif.gc.ca/Eng/oca-bac/ar-ra/cpp-rpc/Pages/cpp31.aspx" TargetMode="External"/><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www.bankofcanada.ca/core-functions/monetary-policy/inflation/"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Eng/oca-bac/ar-ra/cpp-rpc/Pages/cpp31.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sheetPr>
  <dimension ref="B3:E33"/>
  <sheetViews>
    <sheetView tabSelected="1" zoomScale="92" zoomScaleNormal="92" zoomScaleSheetLayoutView="80" workbookViewId="0"/>
  </sheetViews>
  <sheetFormatPr baseColWidth="10" defaultColWidth="9.1640625" defaultRowHeight="13" x14ac:dyDescent="0.15"/>
  <cols>
    <col min="1" max="1" width="4.5" customWidth="1"/>
    <col min="2" max="2" width="53" customWidth="1"/>
    <col min="5" max="5" width="25" customWidth="1"/>
    <col min="6" max="6" width="9.1640625" customWidth="1"/>
  </cols>
  <sheetData>
    <row r="3" spans="2:5" ht="61.5" customHeight="1" x14ac:dyDescent="0.15">
      <c r="B3" s="1" t="s">
        <v>0</v>
      </c>
    </row>
    <row r="4" spans="2:5" ht="61.5" customHeight="1" x14ac:dyDescent="0.15">
      <c r="B4" s="1"/>
    </row>
    <row r="7" spans="2:5" ht="135" customHeight="1" x14ac:dyDescent="0.15">
      <c r="B7" s="264" t="s">
        <v>163</v>
      </c>
      <c r="C7" s="264"/>
      <c r="D7" s="264"/>
      <c r="E7" s="264"/>
    </row>
    <row r="8" spans="2:5" ht="16" x14ac:dyDescent="0.15">
      <c r="B8" s="2"/>
      <c r="C8" s="169"/>
      <c r="D8" s="169"/>
      <c r="E8" s="170"/>
    </row>
    <row r="9" spans="2:5" ht="16" x14ac:dyDescent="0.15">
      <c r="B9" s="2"/>
      <c r="C9" s="169"/>
      <c r="D9" s="169"/>
      <c r="E9" s="170"/>
    </row>
    <row r="10" spans="2:5" ht="16" x14ac:dyDescent="0.15">
      <c r="B10" s="2"/>
      <c r="C10" s="169"/>
      <c r="D10" s="169"/>
      <c r="E10" s="170"/>
    </row>
    <row r="11" spans="2:5" ht="16" x14ac:dyDescent="0.15">
      <c r="B11" s="2"/>
      <c r="C11" s="169"/>
      <c r="D11" s="169"/>
      <c r="E11" s="170"/>
    </row>
    <row r="12" spans="2:5" ht="23" x14ac:dyDescent="0.15">
      <c r="B12" s="3"/>
      <c r="C12" s="169"/>
      <c r="D12" s="169"/>
      <c r="E12" s="170"/>
    </row>
    <row r="13" spans="2:5" ht="23.25" customHeight="1" x14ac:dyDescent="0.15">
      <c r="B13" s="265" t="s">
        <v>164</v>
      </c>
      <c r="C13" s="265"/>
      <c r="D13" s="265"/>
      <c r="E13" s="265"/>
    </row>
    <row r="14" spans="2:5" ht="25.5" customHeight="1" x14ac:dyDescent="0.15">
      <c r="B14" s="265" t="s">
        <v>1</v>
      </c>
      <c r="C14" s="265"/>
      <c r="D14" s="265"/>
      <c r="E14" s="265"/>
    </row>
    <row r="15" spans="2:5" x14ac:dyDescent="0.15">
      <c r="B15" s="171"/>
      <c r="C15" s="169"/>
      <c r="D15" s="169"/>
      <c r="E15" s="170"/>
    </row>
    <row r="16" spans="2:5" x14ac:dyDescent="0.15">
      <c r="B16" s="171"/>
      <c r="C16" s="169"/>
      <c r="D16" s="169"/>
      <c r="E16" s="170"/>
    </row>
    <row r="17" spans="2:5" x14ac:dyDescent="0.15">
      <c r="B17" s="171"/>
      <c r="C17" s="169"/>
      <c r="D17" s="169"/>
      <c r="E17" s="170"/>
    </row>
    <row r="18" spans="2:5" x14ac:dyDescent="0.15">
      <c r="B18" s="171"/>
      <c r="C18" s="169"/>
      <c r="D18" s="169"/>
      <c r="E18" s="170"/>
    </row>
    <row r="19" spans="2:5" x14ac:dyDescent="0.15">
      <c r="B19" s="171"/>
      <c r="C19" s="169"/>
      <c r="D19" s="169"/>
      <c r="E19" s="170"/>
    </row>
    <row r="20" spans="2:5" ht="14" x14ac:dyDescent="0.2">
      <c r="B20" s="6"/>
      <c r="C20" s="7"/>
      <c r="D20" s="7"/>
      <c r="E20" s="8"/>
    </row>
    <row r="21" spans="2:5" ht="19" x14ac:dyDescent="0.2">
      <c r="B21" s="9"/>
      <c r="C21" s="7"/>
      <c r="D21" s="7"/>
      <c r="E21" s="8"/>
    </row>
    <row r="22" spans="2:5" ht="21" x14ac:dyDescent="0.15">
      <c r="B22" s="266" t="s">
        <v>196</v>
      </c>
      <c r="C22" s="266"/>
      <c r="D22" s="266"/>
      <c r="E22" s="266"/>
    </row>
    <row r="23" spans="2:5" ht="21" x14ac:dyDescent="0.15">
      <c r="B23" s="266" t="s">
        <v>215</v>
      </c>
      <c r="C23" s="266"/>
      <c r="D23" s="266"/>
      <c r="E23" s="266"/>
    </row>
    <row r="24" spans="2:5" ht="21" x14ac:dyDescent="0.15">
      <c r="B24" s="266" t="s">
        <v>214</v>
      </c>
      <c r="C24" s="266"/>
      <c r="D24" s="266"/>
      <c r="E24" s="266"/>
    </row>
    <row r="25" spans="2:5" ht="21" x14ac:dyDescent="0.15">
      <c r="B25" s="266" t="s">
        <v>197</v>
      </c>
      <c r="C25" s="266"/>
      <c r="D25" s="266"/>
      <c r="E25" s="266"/>
    </row>
    <row r="26" spans="2:5" ht="21" x14ac:dyDescent="0.15">
      <c r="B26" s="266" t="s">
        <v>216</v>
      </c>
      <c r="C26" s="266"/>
      <c r="D26" s="266"/>
      <c r="E26" s="266"/>
    </row>
    <row r="27" spans="2:5" ht="21" x14ac:dyDescent="0.15">
      <c r="B27" s="266" t="s">
        <v>217</v>
      </c>
      <c r="C27" s="266"/>
      <c r="D27" s="266"/>
      <c r="E27" s="266"/>
    </row>
    <row r="28" spans="2:5" ht="21" x14ac:dyDescent="0.15">
      <c r="B28" s="266" t="s">
        <v>218</v>
      </c>
      <c r="C28" s="267"/>
      <c r="D28" s="267"/>
      <c r="E28" s="267"/>
    </row>
    <row r="29" spans="2:5" ht="14" x14ac:dyDescent="0.2">
      <c r="B29" s="10"/>
      <c r="C29" s="7"/>
      <c r="D29" s="7"/>
      <c r="E29" s="8"/>
    </row>
    <row r="30" spans="2:5" ht="14" x14ac:dyDescent="0.2">
      <c r="B30" s="10"/>
      <c r="C30" s="7"/>
      <c r="D30" s="7"/>
      <c r="E30" s="8"/>
    </row>
    <row r="31" spans="2:5" ht="16" x14ac:dyDescent="0.2">
      <c r="B31" s="11"/>
      <c r="C31" s="7"/>
      <c r="D31" s="7"/>
      <c r="E31" s="8"/>
    </row>
    <row r="32" spans="2:5" ht="14" x14ac:dyDescent="0.15">
      <c r="B32" s="263" t="s">
        <v>166</v>
      </c>
      <c r="C32" s="263"/>
      <c r="D32" s="263"/>
      <c r="E32" s="263"/>
    </row>
    <row r="33" spans="2:5" ht="14" x14ac:dyDescent="0.15">
      <c r="B33" s="263" t="s">
        <v>165</v>
      </c>
      <c r="C33" s="263"/>
      <c r="D33" s="263"/>
      <c r="E33" s="263"/>
    </row>
  </sheetData>
  <sheetProtection algorithmName="SHA-512" hashValue="n1701m4IYyx0QDxTLy1MVauCPQgi/NoItbr0jp/6XTUFpTJ5MbjDrMJcZ3aWLPJ6UhnrBfGPYLmzXj0NOo0LuQ==" saltValue="d8CbdWgu8Cb5fV0QdLYk3Q==" spinCount="100000" sheet="1" objects="1" scenarios="1"/>
  <mergeCells count="12">
    <mergeCell ref="B33:E33"/>
    <mergeCell ref="B7:E7"/>
    <mergeCell ref="B13:E13"/>
    <mergeCell ref="B14:E14"/>
    <mergeCell ref="B22:E22"/>
    <mergeCell ref="B25:E25"/>
    <mergeCell ref="B28:E28"/>
    <mergeCell ref="B32:E32"/>
    <mergeCell ref="B24:E24"/>
    <mergeCell ref="B27:E27"/>
    <mergeCell ref="B23:E23"/>
    <mergeCell ref="B26:E26"/>
  </mergeCells>
  <pageMargins left="0.7" right="0.7" top="0.75" bottom="0.75" header="0.3" footer="0.3"/>
  <pageSetup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7">
    <tabColor rgb="FF92D050"/>
    <pageSetUpPr fitToPage="1"/>
  </sheetPr>
  <dimension ref="A1:H15"/>
  <sheetViews>
    <sheetView showGridLines="0" topLeftCell="A5" zoomScale="120" zoomScaleNormal="120" zoomScaleSheetLayoutView="100" workbookViewId="0">
      <selection activeCell="B1" sqref="B1:F1"/>
    </sheetView>
  </sheetViews>
  <sheetFormatPr baseColWidth="10" defaultColWidth="11.5" defaultRowHeight="14" x14ac:dyDescent="0.2"/>
  <cols>
    <col min="1" max="1" width="1.83203125" style="47" customWidth="1"/>
    <col min="2" max="2" width="25.83203125" style="47" customWidth="1"/>
    <col min="3" max="3" width="36" style="47" customWidth="1"/>
    <col min="4" max="4" width="91.5" style="47" customWidth="1"/>
    <col min="5" max="5" width="31" style="47" customWidth="1"/>
    <col min="6" max="6" width="10.5" style="47" customWidth="1"/>
    <col min="7" max="7" width="1.83203125" style="47" customWidth="1"/>
    <col min="8" max="8" width="20.83203125" style="47" customWidth="1"/>
    <col min="9" max="16384" width="11.5" style="47"/>
  </cols>
  <sheetData>
    <row r="1" spans="1:8" ht="19" x14ac:dyDescent="0.2">
      <c r="B1" s="317" t="s">
        <v>227</v>
      </c>
      <c r="C1" s="317"/>
      <c r="D1" s="317"/>
      <c r="E1" s="317"/>
      <c r="F1" s="317"/>
    </row>
    <row r="4" spans="1:8" ht="28.25" customHeight="1" x14ac:dyDescent="0.2">
      <c r="B4" s="221" t="s">
        <v>16</v>
      </c>
      <c r="C4" s="221" t="s">
        <v>66</v>
      </c>
      <c r="D4" s="221" t="s">
        <v>40</v>
      </c>
      <c r="E4" s="221" t="s">
        <v>41</v>
      </c>
      <c r="F4" s="221" t="s">
        <v>42</v>
      </c>
    </row>
    <row r="5" spans="1:8" ht="74.25" customHeight="1" x14ac:dyDescent="0.2">
      <c r="A5" s="48"/>
      <c r="B5" s="119" t="str">
        <f>Inflation!B5</f>
        <v>Actuarial Report (31st)
on the 
Canada Pension Plan
as at 31 December 2021</v>
      </c>
      <c r="C5" s="212" t="s">
        <v>54</v>
      </c>
      <c r="D5" s="124" t="s">
        <v>77</v>
      </c>
      <c r="E5" s="152" t="s">
        <v>69</v>
      </c>
      <c r="F5" s="125">
        <f>'Canadian Domestic Equities'!F5</f>
        <v>6.7000000000000004E-2</v>
      </c>
    </row>
    <row r="6" spans="1:8" ht="68.25" customHeight="1" x14ac:dyDescent="0.2">
      <c r="A6" s="48"/>
      <c r="B6" s="119" t="str">
        <f>Inflation!B6</f>
        <v>Actuarial Valuation 
of the 
Quebec Pension Plan 
as at 31 December 2021</v>
      </c>
      <c r="C6" s="212" t="s">
        <v>57</v>
      </c>
      <c r="D6" s="124" t="s">
        <v>77</v>
      </c>
      <c r="E6" s="153" t="s">
        <v>71</v>
      </c>
      <c r="F6" s="122">
        <f>(9/30*(3.6)+21/30*(4.2))/100+Inflation!F6</f>
        <v>6.1199999999999991E-2</v>
      </c>
      <c r="H6" s="154"/>
    </row>
    <row r="7" spans="1:8" ht="70.5" customHeight="1" x14ac:dyDescent="0.2">
      <c r="A7" s="48"/>
      <c r="B7" s="209" t="s">
        <v>188</v>
      </c>
      <c r="C7" s="212" t="str">
        <f>'Short-Term'!$C$7</f>
        <v>FP Canada Institute of Financial Planning Survey</v>
      </c>
      <c r="D7" s="138" t="s">
        <v>78</v>
      </c>
      <c r="E7" s="222" t="s">
        <v>228</v>
      </c>
      <c r="F7" s="139">
        <f>(0.5*'FP Canada-Institute Survey'!G15+0.5*'FP Canada-Institute Survey'!H15)</f>
        <v>6.9949999999999998E-2</v>
      </c>
    </row>
    <row r="8" spans="1:8" ht="117" customHeight="1" x14ac:dyDescent="0.2">
      <c r="A8" s="48"/>
      <c r="B8" s="140" t="s">
        <v>79</v>
      </c>
      <c r="C8" s="220" t="s">
        <v>73</v>
      </c>
      <c r="D8" s="142" t="s">
        <v>80</v>
      </c>
      <c r="E8" s="223" t="s">
        <v>229</v>
      </c>
      <c r="F8" s="125">
        <f>((1+('50 Years Data '!U73+'50 Years Data '!Q73)/2)/(1+'50 Years Data '!AC73)*(1+Inflation!F9)-1)</f>
        <v>8.7887270308291576E-2</v>
      </c>
      <c r="H8" s="49"/>
    </row>
    <row r="9" spans="1:8" ht="117" customHeight="1" x14ac:dyDescent="0.2">
      <c r="A9" s="48"/>
      <c r="B9" s="119" t="str">
        <f>'Fixed Income'!B8</f>
        <v>Market based expected return (MBER) as at December 31, 2023</v>
      </c>
      <c r="C9" s="141"/>
      <c r="D9" s="142" t="s">
        <v>202</v>
      </c>
      <c r="E9" s="165"/>
      <c r="F9" s="125">
        <f>(1+0.005*(2.3+6))*(1+'Summary Rates'!J5)-1</f>
        <v>6.3371499999999914E-2</v>
      </c>
      <c r="H9" s="49"/>
    </row>
    <row r="10" spans="1:8" ht="55.5" customHeight="1" x14ac:dyDescent="0.2">
      <c r="A10" s="48"/>
      <c r="B10" s="143" t="s">
        <v>17</v>
      </c>
      <c r="C10" s="316" t="s">
        <v>81</v>
      </c>
      <c r="D10" s="316"/>
      <c r="E10" s="316"/>
      <c r="F10" s="144">
        <f>AVERAGE(F5:F9)-0.005</f>
        <v>6.4881754061658289E-2</v>
      </c>
    </row>
    <row r="12" spans="1:8" ht="60" customHeight="1" x14ac:dyDescent="0.2">
      <c r="B12" s="318" t="s">
        <v>82</v>
      </c>
      <c r="C12" s="318"/>
      <c r="D12" s="318"/>
      <c r="E12" s="318"/>
      <c r="F12" s="318"/>
      <c r="H12" s="50"/>
    </row>
    <row r="14" spans="1:8" ht="15" x14ac:dyDescent="0.2">
      <c r="B14" s="48"/>
      <c r="C14" s="48"/>
    </row>
    <row r="15" spans="1:8" ht="15" x14ac:dyDescent="0.2">
      <c r="B15" s="48"/>
      <c r="C15" s="48"/>
    </row>
  </sheetData>
  <sheetProtection algorithmName="SHA-512" hashValue="NHO0vyLwddldN9PoQB70j/LMItHmrnIxtEnlWwnFVhBw6Knymrywn12sG0VvhpqYMBu8lZ8yrQ022y90mOvsSg==" saltValue="FO0zNbu+c6E8ov1uIJ0iWw==" spinCount="100000" sheet="1" objects="1" scenarios="1"/>
  <mergeCells count="3">
    <mergeCell ref="C10:E10"/>
    <mergeCell ref="B1:F1"/>
    <mergeCell ref="B12:F12"/>
  </mergeCells>
  <hyperlinks>
    <hyperlink ref="C8" location="'50 Years Data '!A1" display="'50 Years Data '!A1" xr:uid="{00000000-0004-0000-0900-000000000000}"/>
    <hyperlink ref="C7" location="'FP Canada-Institute Survey'!A1" display="'FP Canada-Institute Survey'!A1" xr:uid="{00000000-0004-0000-0900-000001000000}"/>
    <hyperlink ref="C5" r:id="rId1" location="tbl69" xr:uid="{00000000-0004-0000-0900-000002000000}"/>
    <hyperlink ref="C6" r:id="rId2" xr:uid="{00000000-0004-0000-0900-000003000000}"/>
  </hyperlinks>
  <printOptions horizontalCentered="1"/>
  <pageMargins left="0.70866141732283472" right="0.70866141732283472" top="0.74803149606299213" bottom="0.74803149606299213" header="0.31496062992125984" footer="0.31496062992125984"/>
  <pageSetup scale="61" fitToHeight="0"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tabColor rgb="FF92D050"/>
    <pageSetUpPr fitToPage="1"/>
  </sheetPr>
  <dimension ref="B1:H15"/>
  <sheetViews>
    <sheetView showGridLines="0" zoomScale="120" zoomScaleNormal="120" zoomScaleSheetLayoutView="100" workbookViewId="0">
      <selection activeCell="B1" sqref="B1:F1"/>
    </sheetView>
  </sheetViews>
  <sheetFormatPr baseColWidth="10" defaultColWidth="11.5" defaultRowHeight="14" x14ac:dyDescent="0.2"/>
  <cols>
    <col min="1" max="1" width="1.83203125" style="8" customWidth="1"/>
    <col min="2" max="2" width="25.83203125" style="8" customWidth="1"/>
    <col min="3" max="3" width="34.1640625" style="8" customWidth="1"/>
    <col min="4" max="4" width="100.83203125" style="8" customWidth="1"/>
    <col min="5" max="5" width="26.5" style="8" customWidth="1"/>
    <col min="6" max="6" width="8.1640625" style="8" customWidth="1"/>
    <col min="7" max="7" width="1.83203125" style="8" customWidth="1"/>
    <col min="8" max="8" width="23.83203125" style="8" customWidth="1"/>
    <col min="9" max="16384" width="11.5" style="8"/>
  </cols>
  <sheetData>
    <row r="1" spans="2:8" ht="19" x14ac:dyDescent="0.2">
      <c r="B1" s="274" t="s">
        <v>230</v>
      </c>
      <c r="C1" s="274"/>
      <c r="D1" s="274"/>
      <c r="E1" s="274"/>
      <c r="F1" s="274"/>
    </row>
    <row r="4" spans="2:8" ht="28.25" customHeight="1" x14ac:dyDescent="0.2">
      <c r="B4" s="210" t="s">
        <v>16</v>
      </c>
      <c r="C4" s="210" t="s">
        <v>66</v>
      </c>
      <c r="D4" s="210" t="s">
        <v>40</v>
      </c>
      <c r="E4" s="210" t="s">
        <v>41</v>
      </c>
      <c r="F4" s="210" t="s">
        <v>42</v>
      </c>
    </row>
    <row r="5" spans="2:8" ht="74.25" customHeight="1" x14ac:dyDescent="0.2">
      <c r="B5" s="119" t="str">
        <f>Inflation!B5</f>
        <v>Actuarial Report (31st)
on the 
Canada Pension Plan
as at 31 December 2021</v>
      </c>
      <c r="C5" s="212" t="s">
        <v>54</v>
      </c>
      <c r="D5" s="124" t="s">
        <v>83</v>
      </c>
      <c r="E5" s="152" t="s">
        <v>84</v>
      </c>
      <c r="F5" s="122">
        <f>'Foreign Equities (Developed)'!F5+0.009</f>
        <v>7.5999999999999998E-2</v>
      </c>
    </row>
    <row r="6" spans="2:8" ht="66.5" customHeight="1" x14ac:dyDescent="0.2">
      <c r="B6" s="119" t="str">
        <f>Inflation!B6</f>
        <v>Actuarial Valuation 
of the 
Quebec Pension Plan 
as at 31 December 2021</v>
      </c>
      <c r="C6" s="212" t="s">
        <v>57</v>
      </c>
      <c r="D6" s="124" t="s">
        <v>83</v>
      </c>
      <c r="E6" s="153" t="s">
        <v>85</v>
      </c>
      <c r="F6" s="122">
        <f>(9/30*(3.6)+21/30*(4.2))/100+Inflation!F6+0.009</f>
        <v>7.0199999999999985E-2</v>
      </c>
    </row>
    <row r="7" spans="2:8" ht="84.75" customHeight="1" x14ac:dyDescent="0.2">
      <c r="B7" s="209" t="s">
        <v>188</v>
      </c>
      <c r="C7" s="212" t="str">
        <f>'Short-Term'!$C$7</f>
        <v>FP Canada Institute of Financial Planning Survey</v>
      </c>
      <c r="D7" s="123" t="s">
        <v>60</v>
      </c>
      <c r="E7" s="166"/>
      <c r="F7" s="134">
        <f>'FP Canada-Institute Survey'!I15</f>
        <v>8.4500000000000006E-2</v>
      </c>
    </row>
    <row r="8" spans="2:8" ht="120" customHeight="1" x14ac:dyDescent="0.2">
      <c r="B8" s="119" t="s">
        <v>86</v>
      </c>
      <c r="C8" s="218" t="s">
        <v>73</v>
      </c>
      <c r="D8" s="145" t="s">
        <v>87</v>
      </c>
      <c r="E8" s="200" t="s">
        <v>189</v>
      </c>
      <c r="F8" s="122">
        <f>((1+'50 Years Data '!Y73)/(1+'50 Years Data '!AC73)*(1+Inflation!F9)-1)</f>
        <v>9.2830562750822132E-2</v>
      </c>
    </row>
    <row r="9" spans="2:8" ht="120" customHeight="1" x14ac:dyDescent="0.2">
      <c r="B9" s="119" t="str">
        <f>'Fixed Income'!B8</f>
        <v>Market based expected return (MBER) as at December 31, 2023</v>
      </c>
      <c r="C9" s="141"/>
      <c r="D9" s="157" t="s">
        <v>88</v>
      </c>
      <c r="E9" s="167"/>
      <c r="F9" s="122">
        <f>(1.094)*(1+'Summary Rates'!J5)-1</f>
        <v>0.11697399999999991</v>
      </c>
    </row>
    <row r="10" spans="2:8" ht="55" customHeight="1" x14ac:dyDescent="0.2">
      <c r="B10" s="136" t="s">
        <v>17</v>
      </c>
      <c r="C10" s="319" t="s">
        <v>81</v>
      </c>
      <c r="D10" s="320"/>
      <c r="E10" s="321"/>
      <c r="F10" s="137">
        <f>AVERAGE(F5:F9)-0.005</f>
        <v>8.3100912550164413E-2</v>
      </c>
    </row>
    <row r="11" spans="2:8" x14ac:dyDescent="0.2">
      <c r="D11" s="7"/>
    </row>
    <row r="12" spans="2:8" ht="40.5" customHeight="1" x14ac:dyDescent="0.2">
      <c r="B12" s="322" t="s">
        <v>89</v>
      </c>
      <c r="C12" s="322"/>
      <c r="D12" s="322"/>
      <c r="E12" s="322"/>
      <c r="F12" s="322"/>
      <c r="H12" s="51"/>
    </row>
    <row r="13" spans="2:8" ht="29.25" customHeight="1" x14ac:dyDescent="0.2">
      <c r="B13" s="322" t="s">
        <v>90</v>
      </c>
      <c r="C13" s="322"/>
      <c r="D13" s="322"/>
      <c r="E13" s="322"/>
      <c r="F13" s="322"/>
    </row>
    <row r="14" spans="2:8" ht="15" x14ac:dyDescent="0.2">
      <c r="B14" s="16"/>
      <c r="C14" s="16"/>
    </row>
    <row r="15" spans="2:8" ht="15" x14ac:dyDescent="0.2">
      <c r="B15" s="16"/>
      <c r="C15" s="16"/>
    </row>
  </sheetData>
  <sheetProtection algorithmName="SHA-512" hashValue="bwn91Yu5A4DsPd2y0dc5s9ZMxW2pt0RpzF8GpjicdVOiSTuQXEITqTIEqGffLLz44+I9MetgD+GzDjHHySG9lw==" saltValue="Smmun4HhLKOmGFGTQxOl0A==" spinCount="100000" sheet="1" objects="1" scenarios="1"/>
  <mergeCells count="4">
    <mergeCell ref="C10:E10"/>
    <mergeCell ref="B1:F1"/>
    <mergeCell ref="B12:F12"/>
    <mergeCell ref="B13:F13"/>
  </mergeCells>
  <hyperlinks>
    <hyperlink ref="C8" location="'50 Years Data '!A1" display="'50 Years Data '!A1" xr:uid="{00000000-0004-0000-0A00-000000000000}"/>
    <hyperlink ref="C7" location="'FP Canada-Institute Survey'!A1" display="'FP Canada-Institute Survey'!A1" xr:uid="{00000000-0004-0000-0A00-000001000000}"/>
    <hyperlink ref="C5" r:id="rId1" location="tbl69" xr:uid="{00000000-0004-0000-0A00-000002000000}"/>
    <hyperlink ref="C6" r:id="rId2" xr:uid="{00000000-0004-0000-0A00-000003000000}"/>
  </hyperlinks>
  <pageMargins left="0.7" right="0.7" top="0.75" bottom="0.75" header="0.3" footer="0.3"/>
  <pageSetup scale="61"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3">
    <tabColor rgb="FFFF0000"/>
  </sheetPr>
  <dimension ref="B3:H30"/>
  <sheetViews>
    <sheetView zoomScaleNormal="100" zoomScaleSheetLayoutView="100" workbookViewId="0"/>
  </sheetViews>
  <sheetFormatPr baseColWidth="10" defaultColWidth="9.1640625" defaultRowHeight="14" x14ac:dyDescent="0.2"/>
  <cols>
    <col min="1" max="1" width="4.5" style="173" customWidth="1"/>
    <col min="2" max="2" width="53" style="173" customWidth="1"/>
    <col min="3" max="16384" width="9.1640625" style="173"/>
  </cols>
  <sheetData>
    <row r="3" spans="2:8" ht="61.5" customHeight="1" x14ac:dyDescent="0.2">
      <c r="B3" s="172" t="s">
        <v>0</v>
      </c>
    </row>
    <row r="4" spans="2:8" ht="61.5" customHeight="1" x14ac:dyDescent="0.2">
      <c r="B4" s="172"/>
    </row>
    <row r="5" spans="2:8" x14ac:dyDescent="0.2">
      <c r="H5" s="173" t="s">
        <v>12</v>
      </c>
    </row>
    <row r="7" spans="2:8" ht="135" customHeight="1" x14ac:dyDescent="0.2">
      <c r="B7" s="324" t="s">
        <v>91</v>
      </c>
      <c r="C7" s="324"/>
      <c r="D7" s="324"/>
      <c r="E7" s="324"/>
    </row>
    <row r="8" spans="2:8" ht="16" x14ac:dyDescent="0.2">
      <c r="B8" s="174"/>
      <c r="C8" s="175"/>
      <c r="D8" s="175"/>
    </row>
    <row r="9" spans="2:8" ht="16" x14ac:dyDescent="0.2">
      <c r="B9" s="174"/>
      <c r="C9" s="175"/>
      <c r="D9" s="175"/>
    </row>
    <row r="10" spans="2:8" ht="16" x14ac:dyDescent="0.2">
      <c r="B10" s="174"/>
      <c r="C10" s="175"/>
      <c r="D10" s="175"/>
    </row>
    <row r="11" spans="2:8" ht="16" x14ac:dyDescent="0.2">
      <c r="B11" s="174"/>
      <c r="C11" s="175"/>
      <c r="D11" s="175"/>
    </row>
    <row r="12" spans="2:8" ht="24" x14ac:dyDescent="0.2">
      <c r="B12" s="176"/>
      <c r="C12" s="175"/>
      <c r="D12" s="175"/>
    </row>
    <row r="13" spans="2:8" ht="23.25" customHeight="1" x14ac:dyDescent="0.2">
      <c r="B13" s="325" t="s">
        <v>164</v>
      </c>
      <c r="C13" s="325"/>
      <c r="D13" s="325"/>
      <c r="E13" s="325"/>
    </row>
    <row r="14" spans="2:8" ht="25.5" customHeight="1" x14ac:dyDescent="0.2">
      <c r="B14" s="325" t="s">
        <v>15</v>
      </c>
      <c r="C14" s="325"/>
      <c r="D14" s="325"/>
      <c r="E14" s="325"/>
    </row>
    <row r="15" spans="2:8" x14ac:dyDescent="0.2">
      <c r="B15" s="177"/>
      <c r="C15" s="175"/>
      <c r="D15" s="175"/>
    </row>
    <row r="16" spans="2:8" x14ac:dyDescent="0.2">
      <c r="B16" s="177"/>
      <c r="C16" s="175"/>
      <c r="D16" s="175"/>
    </row>
    <row r="17" spans="2:5" x14ac:dyDescent="0.2">
      <c r="B17" s="177"/>
      <c r="C17" s="175"/>
      <c r="D17" s="175"/>
    </row>
    <row r="18" spans="2:5" x14ac:dyDescent="0.2">
      <c r="B18" s="177"/>
      <c r="C18" s="175"/>
      <c r="D18" s="175"/>
    </row>
    <row r="19" spans="2:5" x14ac:dyDescent="0.2">
      <c r="B19" s="177"/>
      <c r="C19" s="175"/>
      <c r="D19" s="175"/>
    </row>
    <row r="20" spans="2:5" x14ac:dyDescent="0.2">
      <c r="B20" s="177"/>
      <c r="C20" s="175"/>
      <c r="D20" s="175"/>
    </row>
    <row r="21" spans="2:5" ht="19" x14ac:dyDescent="0.2">
      <c r="B21" s="178"/>
      <c r="C21" s="175"/>
      <c r="D21" s="175"/>
    </row>
    <row r="22" spans="2:5" ht="21" x14ac:dyDescent="0.2">
      <c r="B22" s="323"/>
      <c r="C22" s="323"/>
      <c r="D22" s="323"/>
      <c r="E22" s="323"/>
    </row>
    <row r="23" spans="2:5" ht="21" x14ac:dyDescent="0.2">
      <c r="B23" s="323"/>
      <c r="C23" s="323"/>
      <c r="D23" s="323"/>
      <c r="E23" s="323"/>
    </row>
    <row r="24" spans="2:5" ht="21" x14ac:dyDescent="0.2">
      <c r="B24" s="323"/>
      <c r="C24" s="323"/>
      <c r="D24" s="323"/>
      <c r="E24" s="323"/>
    </row>
    <row r="25" spans="2:5" ht="21" x14ac:dyDescent="0.2">
      <c r="B25" s="323"/>
      <c r="C25" s="323"/>
      <c r="D25" s="323"/>
      <c r="E25" s="323"/>
    </row>
    <row r="26" spans="2:5" x14ac:dyDescent="0.2">
      <c r="B26" s="179"/>
      <c r="C26" s="175"/>
      <c r="D26" s="175"/>
    </row>
    <row r="27" spans="2:5" x14ac:dyDescent="0.2">
      <c r="B27" s="179"/>
      <c r="C27" s="175"/>
      <c r="D27" s="175"/>
    </row>
    <row r="28" spans="2:5" ht="16" x14ac:dyDescent="0.2">
      <c r="B28" s="180"/>
      <c r="C28" s="175"/>
      <c r="D28" s="175"/>
    </row>
    <row r="29" spans="2:5" x14ac:dyDescent="0.2">
      <c r="B29" s="291" t="s">
        <v>170</v>
      </c>
      <c r="C29" s="291"/>
      <c r="D29" s="291"/>
      <c r="E29" s="291"/>
    </row>
    <row r="30" spans="2:5" x14ac:dyDescent="0.2">
      <c r="B30" s="291" t="s">
        <v>171</v>
      </c>
      <c r="C30" s="291"/>
      <c r="D30" s="291"/>
      <c r="E30" s="291"/>
    </row>
  </sheetData>
  <sheetProtection algorithmName="SHA-512" hashValue="qNQcP8pTiezV9DYg14/EeVmZF61h0oyTB5QtAhJAYmUV5c0C8RLOkAtxCsEDQft2i5auWAjXkIL2cxXtkNleyA==" saltValue="mWgnRoAErXSc9UP3tX+UXA==" spinCount="100000" sheet="1" objects="1" scenarios="1"/>
  <mergeCells count="9">
    <mergeCell ref="B24:E24"/>
    <mergeCell ref="B25:E25"/>
    <mergeCell ref="B29:E29"/>
    <mergeCell ref="B30:E30"/>
    <mergeCell ref="B7:E7"/>
    <mergeCell ref="B13:E13"/>
    <mergeCell ref="B14:E14"/>
    <mergeCell ref="B22:E22"/>
    <mergeCell ref="B23:E23"/>
  </mergeCells>
  <pageMargins left="0.7" right="0.7" top="0.75" bottom="0.75" header="0.3" footer="0.3"/>
  <pageSetup scale="8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4">
    <tabColor rgb="FFFF0000"/>
    <pageSetUpPr fitToPage="1"/>
  </sheetPr>
  <dimension ref="A1:T12"/>
  <sheetViews>
    <sheetView showGridLines="0" zoomScaleNormal="100" zoomScaleSheetLayoutView="90" workbookViewId="0">
      <selection sqref="A1:T1"/>
    </sheetView>
  </sheetViews>
  <sheetFormatPr baseColWidth="10" defaultColWidth="8.83203125" defaultRowHeight="14" x14ac:dyDescent="0.2"/>
  <cols>
    <col min="1" max="3" width="8.83203125" style="52"/>
    <col min="4" max="4" width="8.83203125" style="52" customWidth="1"/>
    <col min="5" max="20" width="9.83203125" style="52" customWidth="1"/>
    <col min="21" max="16384" width="8.83203125" style="52"/>
  </cols>
  <sheetData>
    <row r="1" spans="1:20" ht="19" x14ac:dyDescent="0.2">
      <c r="A1" s="274" t="s">
        <v>92</v>
      </c>
      <c r="B1" s="274"/>
      <c r="C1" s="274"/>
      <c r="D1" s="274"/>
      <c r="E1" s="274"/>
      <c r="F1" s="274"/>
      <c r="G1" s="274"/>
      <c r="H1" s="274"/>
      <c r="I1" s="274"/>
      <c r="J1" s="274"/>
      <c r="K1" s="274"/>
      <c r="L1" s="274"/>
      <c r="M1" s="274"/>
      <c r="N1" s="274"/>
      <c r="O1" s="274"/>
      <c r="P1" s="274"/>
      <c r="Q1" s="274"/>
      <c r="R1" s="274"/>
      <c r="S1" s="274"/>
      <c r="T1" s="274"/>
    </row>
    <row r="2" spans="1:20" ht="12.75" customHeight="1" x14ac:dyDescent="0.2">
      <c r="A2" s="53"/>
      <c r="B2" s="53"/>
      <c r="C2" s="53"/>
      <c r="D2" s="53"/>
      <c r="E2" s="53"/>
      <c r="F2" s="53"/>
      <c r="G2" s="53"/>
      <c r="H2" s="53"/>
      <c r="I2" s="53"/>
      <c r="J2" s="53"/>
      <c r="K2" s="53"/>
      <c r="L2" s="53"/>
      <c r="M2" s="53"/>
      <c r="N2" s="53"/>
      <c r="O2" s="53"/>
      <c r="P2" s="53"/>
      <c r="Q2" s="53"/>
      <c r="R2" s="53"/>
      <c r="S2" s="53"/>
      <c r="T2" s="53"/>
    </row>
    <row r="3" spans="1:20" x14ac:dyDescent="0.2">
      <c r="M3" s="54"/>
      <c r="N3" s="54"/>
      <c r="O3" s="54"/>
      <c r="P3" s="54"/>
      <c r="Q3" s="54"/>
      <c r="R3" s="54"/>
    </row>
    <row r="4" spans="1:20" ht="15" customHeight="1" x14ac:dyDescent="0.2">
      <c r="A4" s="55"/>
      <c r="B4" s="55"/>
      <c r="C4" s="55"/>
      <c r="D4" s="55"/>
      <c r="E4" s="210">
        <v>2024</v>
      </c>
      <c r="F4" s="210">
        <v>2023</v>
      </c>
      <c r="G4" s="210">
        <v>2022</v>
      </c>
      <c r="H4" s="210">
        <v>2021</v>
      </c>
      <c r="I4" s="210">
        <v>2020</v>
      </c>
      <c r="J4" s="210">
        <v>2019</v>
      </c>
      <c r="K4" s="210">
        <v>2018</v>
      </c>
      <c r="L4" s="210">
        <v>2017</v>
      </c>
      <c r="M4" s="210">
        <v>2016</v>
      </c>
      <c r="N4" s="210">
        <v>2015</v>
      </c>
      <c r="O4" s="210">
        <v>2014</v>
      </c>
      <c r="P4" s="210">
        <v>2013</v>
      </c>
      <c r="Q4" s="210">
        <v>2012</v>
      </c>
      <c r="R4" s="210">
        <v>2011</v>
      </c>
      <c r="S4" s="210">
        <v>2010</v>
      </c>
      <c r="T4" s="210">
        <v>2009</v>
      </c>
    </row>
    <row r="5" spans="1:20" ht="20.25" customHeight="1" x14ac:dyDescent="0.2">
      <c r="A5" s="335" t="s">
        <v>25</v>
      </c>
      <c r="B5" s="335"/>
      <c r="C5" s="335"/>
      <c r="D5" s="335"/>
      <c r="E5" s="56">
        <f>'Summary Rates'!J5</f>
        <v>2.0999999999999998E-2</v>
      </c>
      <c r="F5" s="56">
        <v>2.0999999999999998E-2</v>
      </c>
      <c r="G5" s="56">
        <v>2.0999999999999998E-2</v>
      </c>
      <c r="H5" s="56">
        <v>0.02</v>
      </c>
      <c r="I5" s="56">
        <v>0.02</v>
      </c>
      <c r="J5" s="56">
        <v>2.1000000000000001E-2</v>
      </c>
      <c r="K5" s="56">
        <v>0.02</v>
      </c>
      <c r="L5" s="56">
        <v>0.02</v>
      </c>
      <c r="M5" s="56">
        <v>2.1000000000000001E-2</v>
      </c>
      <c r="N5" s="56">
        <v>0.02</v>
      </c>
      <c r="O5" s="56">
        <v>0.02</v>
      </c>
      <c r="P5" s="56">
        <v>2.2499999999999999E-2</v>
      </c>
      <c r="Q5" s="56">
        <v>2.2499999999999999E-2</v>
      </c>
      <c r="R5" s="56">
        <v>2.2499999999999999E-2</v>
      </c>
      <c r="S5" s="57">
        <v>2.2499999999999999E-2</v>
      </c>
      <c r="T5" s="57">
        <v>2.2499999999999999E-2</v>
      </c>
    </row>
    <row r="6" spans="1:20" ht="20.25" customHeight="1" x14ac:dyDescent="0.2">
      <c r="A6" s="335" t="s">
        <v>93</v>
      </c>
      <c r="B6" s="335"/>
      <c r="C6" s="335"/>
      <c r="D6" s="335"/>
      <c r="E6" s="56">
        <f>'Summary Rates'!J9</f>
        <v>2.4E-2</v>
      </c>
      <c r="F6" s="56">
        <v>2.3E-2</v>
      </c>
      <c r="G6" s="56">
        <v>2.3E-2</v>
      </c>
      <c r="H6" s="56">
        <v>2.3E-2</v>
      </c>
      <c r="I6" s="56">
        <v>2.4E-2</v>
      </c>
      <c r="J6" s="56">
        <v>0.03</v>
      </c>
      <c r="K6" s="56">
        <v>2.8999999999999998E-2</v>
      </c>
      <c r="L6" s="56">
        <v>2.9000000000000001E-2</v>
      </c>
      <c r="M6" s="56">
        <v>0.03</v>
      </c>
      <c r="N6" s="56">
        <v>2.9000000000000001E-2</v>
      </c>
      <c r="O6" s="56">
        <v>0.03</v>
      </c>
      <c r="P6" s="56">
        <v>3.2500000000000001E-2</v>
      </c>
      <c r="Q6" s="56">
        <v>3.2500000000000001E-2</v>
      </c>
      <c r="R6" s="56">
        <v>3.5000000000000003E-2</v>
      </c>
      <c r="S6" s="57">
        <v>3.7499999999999999E-2</v>
      </c>
      <c r="T6" s="57">
        <v>3.7499999999999999E-2</v>
      </c>
    </row>
    <row r="7" spans="1:20" ht="20.25" customHeight="1" x14ac:dyDescent="0.2">
      <c r="A7" s="335" t="s">
        <v>94</v>
      </c>
      <c r="B7" s="335"/>
      <c r="C7" s="335"/>
      <c r="D7" s="335"/>
      <c r="E7" s="56">
        <f>'Summary Rates'!J10</f>
        <v>3.4000000000000002E-2</v>
      </c>
      <c r="F7" s="56">
        <v>3.2000000000000001E-2</v>
      </c>
      <c r="G7" s="56">
        <v>2.8000000000000004E-2</v>
      </c>
      <c r="H7" s="56">
        <v>2.7E-2</v>
      </c>
      <c r="I7" s="56">
        <v>2.8999999999999998E-2</v>
      </c>
      <c r="J7" s="56">
        <v>3.9E-2</v>
      </c>
      <c r="K7" s="56">
        <v>3.9E-2</v>
      </c>
      <c r="L7" s="56">
        <v>3.9E-2</v>
      </c>
      <c r="M7" s="56">
        <v>0.04</v>
      </c>
      <c r="N7" s="56">
        <v>3.9E-2</v>
      </c>
      <c r="O7" s="56">
        <v>0.04</v>
      </c>
      <c r="P7" s="56">
        <v>4.2500000000000003E-2</v>
      </c>
      <c r="Q7" s="56">
        <v>4.4999999999999998E-2</v>
      </c>
      <c r="R7" s="56">
        <v>4.7500000000000001E-2</v>
      </c>
      <c r="S7" s="57">
        <v>0.05</v>
      </c>
      <c r="T7" s="57">
        <v>4.7500000000000001E-2</v>
      </c>
    </row>
    <row r="8" spans="1:20" ht="20.25" customHeight="1" x14ac:dyDescent="0.2">
      <c r="A8" s="335" t="s">
        <v>190</v>
      </c>
      <c r="B8" s="335"/>
      <c r="C8" s="335"/>
      <c r="D8" s="335"/>
      <c r="E8" s="56">
        <f>'Summary Rates'!J11</f>
        <v>6.4000000000000001E-2</v>
      </c>
      <c r="F8" s="56">
        <v>6.2E-2</v>
      </c>
      <c r="G8" s="56">
        <v>6.3E-2</v>
      </c>
      <c r="H8" s="56">
        <v>6.2E-2</v>
      </c>
      <c r="I8" s="56">
        <v>6.0999999999999999E-2</v>
      </c>
      <c r="J8" s="56">
        <v>6.0999999999999999E-2</v>
      </c>
      <c r="K8" s="56">
        <v>6.4000000000000001E-2</v>
      </c>
      <c r="L8" s="56">
        <v>6.5000000000000002E-2</v>
      </c>
      <c r="M8" s="56">
        <v>6.4000000000000001E-2</v>
      </c>
      <c r="N8" s="56">
        <v>6.3E-2</v>
      </c>
      <c r="O8" s="56">
        <v>6.5000000000000002E-2</v>
      </c>
      <c r="P8" s="56">
        <v>7.0000000000000007E-2</v>
      </c>
      <c r="Q8" s="56">
        <v>7.0000000000000007E-2</v>
      </c>
      <c r="R8" s="56">
        <v>7.0000000000000007E-2</v>
      </c>
      <c r="S8" s="57">
        <v>7.2499999999999995E-2</v>
      </c>
      <c r="T8" s="57">
        <v>7.2499999999999995E-2</v>
      </c>
    </row>
    <row r="9" spans="1:20" ht="20.25" customHeight="1" x14ac:dyDescent="0.2">
      <c r="A9" s="335" t="s">
        <v>31</v>
      </c>
      <c r="B9" s="335"/>
      <c r="C9" s="335"/>
      <c r="D9" s="335"/>
      <c r="E9" s="56">
        <f>'Summary Rates'!J12</f>
        <v>6.5000000000000002E-2</v>
      </c>
      <c r="F9" s="56">
        <v>6.5000000000000002E-2</v>
      </c>
      <c r="G9" s="56">
        <v>6.6000000000000003E-2</v>
      </c>
      <c r="H9" s="56">
        <v>6.6000000000000003E-2</v>
      </c>
      <c r="I9" s="56">
        <v>6.4000000000000001E-2</v>
      </c>
      <c r="J9" s="56">
        <v>6.4000000000000001E-2</v>
      </c>
      <c r="K9" s="56">
        <v>6.7000000000000004E-2</v>
      </c>
      <c r="L9" s="56">
        <v>6.7000000000000004E-2</v>
      </c>
      <c r="M9" s="56">
        <v>6.8000000000000005E-2</v>
      </c>
      <c r="N9" s="329" t="s">
        <v>95</v>
      </c>
      <c r="O9" s="330"/>
      <c r="P9" s="330"/>
      <c r="Q9" s="330"/>
      <c r="R9" s="330"/>
      <c r="S9" s="330"/>
      <c r="T9" s="331"/>
    </row>
    <row r="10" spans="1:20" ht="20.25" customHeight="1" x14ac:dyDescent="0.2">
      <c r="A10" s="335" t="s">
        <v>191</v>
      </c>
      <c r="B10" s="335"/>
      <c r="C10" s="335"/>
      <c r="D10" s="335"/>
      <c r="E10" s="56">
        <f>'Summary Rates'!J13</f>
        <v>8.299999999999999E-2</v>
      </c>
      <c r="F10" s="56">
        <v>7.3999999999999996E-2</v>
      </c>
      <c r="G10" s="56">
        <v>7.6999999999999999E-2</v>
      </c>
      <c r="H10" s="56">
        <v>7.8E-2</v>
      </c>
      <c r="I10" s="56">
        <v>7.0999999999999994E-2</v>
      </c>
      <c r="J10" s="56">
        <v>7.1999999999999995E-2</v>
      </c>
      <c r="K10" s="56">
        <v>7.3999999999999996E-2</v>
      </c>
      <c r="L10" s="56">
        <v>7.4999999999999997E-2</v>
      </c>
      <c r="M10" s="56">
        <v>7.6999999999999999E-2</v>
      </c>
      <c r="N10" s="332"/>
      <c r="O10" s="333"/>
      <c r="P10" s="333"/>
      <c r="Q10" s="333"/>
      <c r="R10" s="333"/>
      <c r="S10" s="333"/>
      <c r="T10" s="334"/>
    </row>
    <row r="11" spans="1:20" ht="20.25" customHeight="1" x14ac:dyDescent="0.2">
      <c r="A11" s="335" t="s">
        <v>32</v>
      </c>
      <c r="B11" s="335"/>
      <c r="C11" s="335"/>
      <c r="D11" s="335"/>
      <c r="E11" s="56">
        <f>'Summary Rates'!J14</f>
        <v>4.3999999999999997E-2</v>
      </c>
      <c r="F11" s="56">
        <v>4.2999999999999997E-2</v>
      </c>
      <c r="G11" s="56">
        <v>4.2999999999999997E-2</v>
      </c>
      <c r="H11" s="56">
        <v>4.2999999999999997E-2</v>
      </c>
      <c r="I11" s="56">
        <v>4.3999999999999997E-2</v>
      </c>
      <c r="J11" s="56">
        <v>0.05</v>
      </c>
      <c r="K11" s="56">
        <v>4.9000000000000002E-2</v>
      </c>
      <c r="L11" s="56">
        <v>4.9000000000000002E-2</v>
      </c>
      <c r="M11" s="56">
        <v>0.05</v>
      </c>
      <c r="N11" s="56">
        <v>4.9000000000000002E-2</v>
      </c>
      <c r="O11" s="56">
        <v>0.05</v>
      </c>
      <c r="P11" s="56">
        <v>5.2499999999999998E-2</v>
      </c>
      <c r="Q11" s="56">
        <v>5.2499999999999998E-2</v>
      </c>
      <c r="R11" s="56">
        <v>5.5E-2</v>
      </c>
      <c r="S11" s="56">
        <v>5.7500000000000002E-2</v>
      </c>
      <c r="T11" s="56">
        <v>5.7500000000000002E-2</v>
      </c>
    </row>
    <row r="12" spans="1:20" ht="20.25" customHeight="1" x14ac:dyDescent="0.2">
      <c r="A12" s="335" t="s">
        <v>96</v>
      </c>
      <c r="B12" s="335"/>
      <c r="C12" s="335"/>
      <c r="D12" s="335"/>
      <c r="E12" s="56">
        <f>E5+1%</f>
        <v>3.1E-2</v>
      </c>
      <c r="F12" s="56">
        <v>3.1E-2</v>
      </c>
      <c r="G12" s="56">
        <v>3.1E-2</v>
      </c>
      <c r="H12" s="56">
        <v>0.03</v>
      </c>
      <c r="I12" s="56">
        <v>0.03</v>
      </c>
      <c r="J12" s="56">
        <v>3.1E-2</v>
      </c>
      <c r="K12" s="56">
        <v>0.03</v>
      </c>
      <c r="L12" s="56">
        <v>0.03</v>
      </c>
      <c r="M12" s="56">
        <v>3.1E-2</v>
      </c>
      <c r="N12" s="56">
        <v>0.03</v>
      </c>
      <c r="O12" s="326" t="s">
        <v>97</v>
      </c>
      <c r="P12" s="327"/>
      <c r="Q12" s="327"/>
      <c r="R12" s="327"/>
      <c r="S12" s="327"/>
      <c r="T12" s="328"/>
    </row>
  </sheetData>
  <sheetProtection algorithmName="SHA-512" hashValue="yIjEKItz8b4Lf9JSlyEYnrWcwXwYhu3+k/tOIa9v5NSoQRYCkKxjM87zpDzGdRFLRX0SF0lTQAVK/jKQ71i4rw==" saltValue="MYLGoTR93Q9Pq/vbcc9pKg==" spinCount="100000" sheet="1" objects="1" scenarios="1"/>
  <mergeCells count="11">
    <mergeCell ref="A1:T1"/>
    <mergeCell ref="O12:T12"/>
    <mergeCell ref="N9:T10"/>
    <mergeCell ref="A11:D11"/>
    <mergeCell ref="A12:D12"/>
    <mergeCell ref="A9:D9"/>
    <mergeCell ref="A10:D10"/>
    <mergeCell ref="A7:D7"/>
    <mergeCell ref="A8:D8"/>
    <mergeCell ref="A5:D5"/>
    <mergeCell ref="A6:D6"/>
  </mergeCells>
  <printOptions horizontalCentered="1"/>
  <pageMargins left="0.31496062992125984" right="0.31496062992125984" top="0.74803149606299213" bottom="0.74803149606299213" header="0.31496062992125984" footer="0.31496062992125984"/>
  <pageSetup scale="7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K41"/>
  <sheetViews>
    <sheetView showGridLines="0" zoomScale="90" zoomScaleNormal="90" zoomScaleSheetLayoutView="90" workbookViewId="0">
      <selection activeCell="B1" sqref="B1:K1"/>
    </sheetView>
  </sheetViews>
  <sheetFormatPr baseColWidth="10" defaultColWidth="11.5" defaultRowHeight="14" x14ac:dyDescent="0.2"/>
  <cols>
    <col min="1" max="1" width="1.83203125" style="47" customWidth="1"/>
    <col min="2" max="2" width="11.5" style="47"/>
    <col min="3" max="9" width="25.1640625" style="47" customWidth="1"/>
    <col min="10" max="16384" width="11.5" style="47"/>
  </cols>
  <sheetData>
    <row r="1" spans="1:11" ht="19" x14ac:dyDescent="0.25">
      <c r="A1" s="168"/>
      <c r="B1" s="336" t="s">
        <v>172</v>
      </c>
      <c r="C1" s="336"/>
      <c r="D1" s="336"/>
      <c r="E1" s="336"/>
      <c r="F1" s="336"/>
      <c r="G1" s="336"/>
      <c r="H1" s="336"/>
      <c r="I1" s="336"/>
      <c r="J1" s="336"/>
      <c r="K1" s="336"/>
    </row>
    <row r="4" spans="1:11" ht="19" x14ac:dyDescent="0.25">
      <c r="C4" s="201" t="s">
        <v>220</v>
      </c>
      <c r="E4" s="168"/>
    </row>
    <row r="8" spans="1:11" x14ac:dyDescent="0.2">
      <c r="D8" s="110" t="s">
        <v>12</v>
      </c>
    </row>
    <row r="9" spans="1:11" ht="48" customHeight="1" x14ac:dyDescent="0.2">
      <c r="C9" s="224" t="s">
        <v>141</v>
      </c>
      <c r="D9" s="224" t="s">
        <v>142</v>
      </c>
      <c r="E9" s="224" t="s">
        <v>143</v>
      </c>
      <c r="F9" s="224" t="s">
        <v>108</v>
      </c>
      <c r="G9" s="224" t="s">
        <v>144</v>
      </c>
      <c r="H9" s="224" t="s">
        <v>145</v>
      </c>
      <c r="I9" s="224" t="s">
        <v>146</v>
      </c>
    </row>
    <row r="10" spans="1:11" ht="36" customHeight="1" x14ac:dyDescent="0.2">
      <c r="B10" s="96">
        <v>2018</v>
      </c>
      <c r="C10" s="111">
        <v>2.0899999999999998E-2</v>
      </c>
      <c r="D10" s="111">
        <v>2.3099999999999999E-2</v>
      </c>
      <c r="E10" s="111">
        <v>3.3599999999999998E-2</v>
      </c>
      <c r="F10" s="111">
        <v>6.25E-2</v>
      </c>
      <c r="G10" s="111">
        <v>6.13E-2</v>
      </c>
      <c r="H10" s="111">
        <v>6.1899999999999997E-2</v>
      </c>
      <c r="I10" s="111">
        <v>7.9100000000000004E-2</v>
      </c>
    </row>
    <row r="11" spans="1:11" ht="36" customHeight="1" x14ac:dyDescent="0.2">
      <c r="B11" s="96">
        <v>2019</v>
      </c>
      <c r="C11" s="111">
        <v>2.1100000000000001E-2</v>
      </c>
      <c r="D11" s="111">
        <v>2.12E-2</v>
      </c>
      <c r="E11" s="111">
        <v>3.15E-2</v>
      </c>
      <c r="F11" s="111">
        <v>6.0499999999999998E-2</v>
      </c>
      <c r="G11" s="111">
        <v>6.1499999999999999E-2</v>
      </c>
      <c r="H11" s="111">
        <v>6.3399999999999998E-2</v>
      </c>
      <c r="I11" s="111">
        <v>8.0199999999999994E-2</v>
      </c>
    </row>
    <row r="12" spans="1:11" ht="36" customHeight="1" x14ac:dyDescent="0.2">
      <c r="B12" s="96" t="s">
        <v>147</v>
      </c>
      <c r="C12" s="111">
        <v>2.0220000000000002E-2</v>
      </c>
      <c r="D12" s="111">
        <v>1.686E-2</v>
      </c>
      <c r="E12" s="111">
        <v>2.4500000000000001E-2</v>
      </c>
      <c r="F12" s="111">
        <v>6.4620000000000011E-2</v>
      </c>
      <c r="G12" s="111">
        <v>6.3840000000000008E-2</v>
      </c>
      <c r="H12" s="111">
        <v>6.7819999999999991E-2</v>
      </c>
      <c r="I12" s="111">
        <v>8.5480000000000014E-2</v>
      </c>
    </row>
    <row r="13" spans="1:11" ht="36" customHeight="1" x14ac:dyDescent="0.2">
      <c r="B13" s="96" t="s">
        <v>148</v>
      </c>
      <c r="C13" s="111">
        <v>2.4774999999999998E-2</v>
      </c>
      <c r="D13" s="111">
        <v>1.7875000000000002E-2</v>
      </c>
      <c r="E13" s="111">
        <v>2.5925000000000004E-2</v>
      </c>
      <c r="F13" s="111">
        <v>6.5975000000000006E-2</v>
      </c>
      <c r="G13" s="111">
        <v>6.1874999999999999E-2</v>
      </c>
      <c r="H13" s="111">
        <v>6.8375000000000005E-2</v>
      </c>
      <c r="I13" s="111">
        <v>8.48E-2</v>
      </c>
    </row>
    <row r="14" spans="1:11" ht="36" customHeight="1" x14ac:dyDescent="0.2">
      <c r="B14" s="96">
        <v>2022</v>
      </c>
      <c r="C14" s="111">
        <v>2.3400000000000001E-2</v>
      </c>
      <c r="D14" s="111">
        <v>2.4299999999999999E-2</v>
      </c>
      <c r="E14" s="111">
        <v>3.6299999999999999E-2</v>
      </c>
      <c r="F14" s="111">
        <v>6.8400000000000002E-2</v>
      </c>
      <c r="G14" s="111">
        <v>7.2499999999999995E-2</v>
      </c>
      <c r="H14" s="111">
        <v>7.0000000000000007E-2</v>
      </c>
      <c r="I14" s="111">
        <v>7.8100000000000003E-2</v>
      </c>
    </row>
    <row r="15" spans="1:11" ht="36" customHeight="1" x14ac:dyDescent="0.2">
      <c r="B15" s="96">
        <v>2023</v>
      </c>
      <c r="C15" s="111">
        <v>2.18E-2</v>
      </c>
      <c r="D15" s="111">
        <v>2.8400000000000002E-2</v>
      </c>
      <c r="E15" s="111">
        <v>3.7900000000000003E-2</v>
      </c>
      <c r="F15" s="111">
        <v>7.2099999999999997E-2</v>
      </c>
      <c r="G15" s="111">
        <v>6.7599999999999993E-2</v>
      </c>
      <c r="H15" s="111">
        <v>7.2300000000000003E-2</v>
      </c>
      <c r="I15" s="111">
        <v>8.4500000000000006E-2</v>
      </c>
    </row>
    <row r="16" spans="1:11" ht="36" customHeight="1" x14ac:dyDescent="0.2">
      <c r="B16" s="102"/>
      <c r="C16" s="160"/>
      <c r="D16" s="160"/>
      <c r="E16" s="160"/>
      <c r="F16" s="160"/>
      <c r="G16" s="160"/>
      <c r="H16" s="160"/>
      <c r="I16" s="160"/>
    </row>
    <row r="19" spans="2:7" x14ac:dyDescent="0.2">
      <c r="B19" s="181" t="s">
        <v>221</v>
      </c>
      <c r="D19" s="108"/>
      <c r="E19" s="108"/>
      <c r="F19" s="108"/>
      <c r="G19" s="108"/>
    </row>
    <row r="20" spans="2:7" x14ac:dyDescent="0.2">
      <c r="B20" s="112" t="s">
        <v>149</v>
      </c>
      <c r="D20" s="108"/>
      <c r="E20" s="108"/>
      <c r="F20" s="108"/>
      <c r="G20" s="108"/>
    </row>
    <row r="22" spans="2:7" x14ac:dyDescent="0.2">
      <c r="B22" s="181" t="s">
        <v>222</v>
      </c>
      <c r="D22" s="108"/>
      <c r="E22" s="108"/>
      <c r="F22" s="108"/>
      <c r="G22" s="108"/>
    </row>
    <row r="23" spans="2:7" x14ac:dyDescent="0.2">
      <c r="B23" s="112" t="s">
        <v>150</v>
      </c>
      <c r="D23" s="108"/>
      <c r="E23" s="108"/>
      <c r="F23" s="108"/>
      <c r="G23" s="108"/>
    </row>
    <row r="29" spans="2:7" x14ac:dyDescent="0.2">
      <c r="C29" s="47" t="s">
        <v>12</v>
      </c>
    </row>
    <row r="41" spans="2:11" x14ac:dyDescent="0.2">
      <c r="B41" s="337"/>
      <c r="C41" s="337"/>
      <c r="D41" s="337"/>
      <c r="E41" s="337"/>
      <c r="F41" s="337"/>
      <c r="G41" s="337"/>
      <c r="H41" s="337"/>
      <c r="I41" s="337"/>
      <c r="J41" s="337"/>
      <c r="K41" s="337"/>
    </row>
  </sheetData>
  <sheetProtection algorithmName="SHA-512" hashValue="oMXSnaAUB78ostSB+T60qNU4Oga1EinV2OSDoOgBnKO2RrF87IOe83hwY/Fdr0H6nHJfFPoIwkzD+NyMPP3y+Q==" saltValue="1+yB3+nyvkE8hThFmnEO2Q==" spinCount="100000" sheet="1" objects="1" scenarios="1"/>
  <mergeCells count="2">
    <mergeCell ref="B1:K1"/>
    <mergeCell ref="B41:K41"/>
  </mergeCells>
  <printOptions horizontalCentered="1"/>
  <pageMargins left="0.70866141732283472" right="0.70866141732283472" top="0.74803149606299213" bottom="0.74803149606299213" header="0.31496062992125984" footer="0.31496062992125984"/>
  <pageSetup scale="5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C1:O30"/>
  <sheetViews>
    <sheetView workbookViewId="0">
      <selection activeCell="C1" sqref="C1:O1"/>
    </sheetView>
  </sheetViews>
  <sheetFormatPr baseColWidth="10" defaultColWidth="9.1640625" defaultRowHeight="13" x14ac:dyDescent="0.15"/>
  <sheetData>
    <row r="1" spans="3:15" ht="19" x14ac:dyDescent="0.25">
      <c r="C1" s="338" t="s">
        <v>203</v>
      </c>
      <c r="D1" s="338"/>
      <c r="E1" s="338"/>
      <c r="F1" s="338"/>
      <c r="G1" s="338"/>
      <c r="H1" s="338"/>
      <c r="I1" s="338"/>
      <c r="J1" s="338"/>
      <c r="K1" s="338"/>
      <c r="L1" s="338"/>
      <c r="M1" s="338"/>
      <c r="N1" s="338"/>
      <c r="O1" s="338"/>
    </row>
    <row r="3" spans="3:15" ht="19" x14ac:dyDescent="0.25">
      <c r="E3" s="113"/>
    </row>
    <row r="30" spans="5:5" x14ac:dyDescent="0.15">
      <c r="E30" s="192"/>
    </row>
  </sheetData>
  <sheetProtection algorithmName="SHA-512" hashValue="SOvTP/E1OF6rQL8k/5ZOptkEbaFAudWZQ76lOts+uYjvOUead9mOkhmFe6DFuURpMltC81H9jbg4pp2KU1Gw6Q==" saltValue="cTelnXl6fJcoOs9+r4ezJQ==" spinCount="100000" sheet="1" objects="1" scenarios="1"/>
  <mergeCells count="1">
    <mergeCell ref="C1:O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C2:S2"/>
  <sheetViews>
    <sheetView topLeftCell="B1" workbookViewId="0">
      <selection activeCell="C2" sqref="C2:S2"/>
    </sheetView>
  </sheetViews>
  <sheetFormatPr baseColWidth="10" defaultColWidth="9.1640625" defaultRowHeight="13" x14ac:dyDescent="0.15"/>
  <sheetData>
    <row r="2" spans="3:19" ht="19" x14ac:dyDescent="0.25">
      <c r="C2" s="339" t="s">
        <v>151</v>
      </c>
      <c r="D2" s="339"/>
      <c r="E2" s="339"/>
      <c r="F2" s="339"/>
      <c r="G2" s="339"/>
      <c r="H2" s="339"/>
      <c r="I2" s="339"/>
      <c r="J2" s="339"/>
      <c r="K2" s="339"/>
      <c r="L2" s="339"/>
      <c r="M2" s="339"/>
      <c r="N2" s="339"/>
      <c r="O2" s="339"/>
      <c r="P2" s="339"/>
      <c r="Q2" s="339"/>
      <c r="R2" s="339"/>
      <c r="S2" s="339"/>
    </row>
  </sheetData>
  <sheetProtection algorithmName="SHA-512" hashValue="1Y+HGIEetp2PTRiMih/aGKa6MMwXYkJx8HR0rNQlXoJNSR3qbAqod9b5MPpu4/vAy0cUyrZbAUkmlxKoTEoTcQ==" saltValue="N6YU+EAmKubIjPxRA9Q5NA==" spinCount="100000" sheet="1" objects="1" scenarios="1"/>
  <mergeCells count="1">
    <mergeCell ref="C2:S2"/>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5">
    <tabColor rgb="FFFF0000"/>
    <pageSetUpPr fitToPage="1"/>
  </sheetPr>
  <dimension ref="B1:AO104"/>
  <sheetViews>
    <sheetView showGridLines="0" zoomScaleNormal="100" zoomScaleSheetLayoutView="70" workbookViewId="0">
      <pane ySplit="7" topLeftCell="A66" activePane="bottomLeft" state="frozen"/>
      <selection activeCell="B4" sqref="B4"/>
      <selection pane="bottomLeft" activeCell="E79" sqref="E79"/>
    </sheetView>
  </sheetViews>
  <sheetFormatPr baseColWidth="10" defaultColWidth="11.5" defaultRowHeight="14" x14ac:dyDescent="0.2"/>
  <cols>
    <col min="1" max="1" width="1.83203125" style="47" customWidth="1"/>
    <col min="2" max="2" width="1.83203125" style="47" hidden="1" customWidth="1"/>
    <col min="3" max="3" width="23.5" style="61" customWidth="1"/>
    <col min="4" max="4" width="1.83203125" style="47" customWidth="1"/>
    <col min="5" max="5" width="16.1640625" style="61" customWidth="1"/>
    <col min="6" max="6" width="1.83203125" style="61" customWidth="1"/>
    <col min="7" max="7" width="16.1640625" style="61" customWidth="1"/>
    <col min="8" max="8" width="1.83203125" style="61" customWidth="1"/>
    <col min="9" max="9" width="16.1640625" style="61" customWidth="1"/>
    <col min="10" max="10" width="1.83203125" style="61" customWidth="1"/>
    <col min="11" max="11" width="16.1640625" style="61" customWidth="1"/>
    <col min="12" max="12" width="1.83203125" style="61" customWidth="1"/>
    <col min="13" max="13" width="16.1640625" style="61" customWidth="1"/>
    <col min="14" max="14" width="1.83203125" style="61" customWidth="1"/>
    <col min="15" max="15" width="16.1640625" style="61" customWidth="1"/>
    <col min="16" max="16" width="1.83203125" style="61" customWidth="1"/>
    <col min="17" max="17" width="16.1640625" style="61" customWidth="1"/>
    <col min="18" max="18" width="1.83203125" style="61" customWidth="1"/>
    <col min="19" max="19" width="16.1640625" style="61" customWidth="1"/>
    <col min="20" max="20" width="1.83203125" style="61" customWidth="1"/>
    <col min="21" max="21" width="16.1640625" style="63" customWidth="1"/>
    <col min="22" max="22" width="1.83203125" style="61" customWidth="1"/>
    <col min="23" max="23" width="16.1640625" style="61" customWidth="1"/>
    <col min="24" max="24" width="1.83203125" style="61" customWidth="1"/>
    <col min="25" max="25" width="16.1640625" style="61" customWidth="1"/>
    <col min="26" max="26" width="1.83203125" style="61" customWidth="1"/>
    <col min="27" max="27" width="17.5" style="61" customWidth="1"/>
    <col min="28" max="28" width="1.83203125" style="61" customWidth="1"/>
    <col min="29" max="29" width="16.1640625" style="61" customWidth="1"/>
    <col min="30" max="30" width="1.83203125" style="47" customWidth="1"/>
    <col min="31" max="31" width="16.1640625" style="47" customWidth="1"/>
    <col min="32" max="32" width="1.83203125" style="47" customWidth="1"/>
    <col min="33" max="33" width="16.1640625" style="47" customWidth="1"/>
    <col min="34" max="34" width="1.83203125" style="47" customWidth="1"/>
    <col min="35" max="16384" width="11.5" style="47"/>
  </cols>
  <sheetData>
    <row r="1" spans="3:41" ht="19" x14ac:dyDescent="0.25">
      <c r="C1" s="336" t="s">
        <v>98</v>
      </c>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row>
    <row r="2" spans="3:41" ht="19" x14ac:dyDescent="0.25">
      <c r="C2" s="58"/>
      <c r="D2" s="58"/>
      <c r="E2" s="58"/>
      <c r="F2" s="58"/>
      <c r="G2" s="58"/>
      <c r="H2" s="58"/>
      <c r="I2" s="58"/>
      <c r="J2" s="58"/>
      <c r="K2" s="58"/>
      <c r="L2" s="58"/>
      <c r="M2" s="58"/>
      <c r="N2" s="58"/>
      <c r="O2" s="58"/>
      <c r="P2" s="58"/>
      <c r="Q2" s="58"/>
      <c r="R2" s="58"/>
      <c r="S2" s="58"/>
      <c r="T2" s="58"/>
      <c r="U2" s="59"/>
      <c r="V2" s="58"/>
      <c r="W2" s="58"/>
      <c r="X2" s="58"/>
      <c r="Y2" s="58"/>
      <c r="Z2" s="58"/>
      <c r="AA2" s="58"/>
      <c r="AB2" s="58"/>
      <c r="AC2" s="58"/>
      <c r="AD2" s="58"/>
      <c r="AE2" s="58"/>
      <c r="AF2" s="58"/>
      <c r="AG2" s="58"/>
    </row>
    <row r="3" spans="3:41" s="60" customFormat="1" ht="46.5" customHeight="1" x14ac:dyDescent="0.2">
      <c r="C3" s="272" t="s">
        <v>99</v>
      </c>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row>
    <row r="4" spans="3:41" x14ac:dyDescent="0.2">
      <c r="E4" s="62" t="s">
        <v>12</v>
      </c>
      <c r="I4" s="62" t="s">
        <v>12</v>
      </c>
      <c r="AB4" s="63"/>
    </row>
    <row r="5" spans="3:41" ht="38.25" customHeight="1" x14ac:dyDescent="0.2">
      <c r="E5" s="351" t="s">
        <v>100</v>
      </c>
      <c r="F5" s="352"/>
      <c r="G5" s="353"/>
      <c r="I5" s="351" t="s">
        <v>101</v>
      </c>
      <c r="J5" s="352"/>
      <c r="K5" s="353"/>
      <c r="M5" s="351" t="s">
        <v>195</v>
      </c>
      <c r="N5" s="352"/>
      <c r="O5" s="353"/>
      <c r="Q5" s="351" t="s">
        <v>103</v>
      </c>
      <c r="R5" s="352"/>
      <c r="S5" s="353"/>
      <c r="U5" s="351" t="s">
        <v>104</v>
      </c>
      <c r="V5" s="352"/>
      <c r="W5" s="353"/>
      <c r="X5" s="64"/>
      <c r="Y5" s="343" t="s">
        <v>194</v>
      </c>
      <c r="Z5" s="344"/>
      <c r="AA5" s="345"/>
      <c r="AB5" s="63"/>
      <c r="AC5" s="351" t="s">
        <v>25</v>
      </c>
      <c r="AD5" s="352"/>
      <c r="AE5" s="352"/>
      <c r="AF5" s="352"/>
      <c r="AG5" s="353"/>
    </row>
    <row r="6" spans="3:41" ht="24.75" customHeight="1" x14ac:dyDescent="0.2">
      <c r="C6" s="225" t="s">
        <v>16</v>
      </c>
      <c r="D6" s="65"/>
      <c r="E6" s="340" t="s">
        <v>106</v>
      </c>
      <c r="F6" s="341"/>
      <c r="G6" s="342"/>
      <c r="H6" s="65"/>
      <c r="I6" s="340" t="s">
        <v>107</v>
      </c>
      <c r="J6" s="341"/>
      <c r="K6" s="342"/>
      <c r="L6" s="65"/>
      <c r="M6" s="340" t="s">
        <v>108</v>
      </c>
      <c r="N6" s="341"/>
      <c r="O6" s="342"/>
      <c r="Q6" s="340" t="s">
        <v>109</v>
      </c>
      <c r="R6" s="341"/>
      <c r="S6" s="342"/>
      <c r="U6" s="340" t="s">
        <v>110</v>
      </c>
      <c r="V6" s="341"/>
      <c r="W6" s="342"/>
      <c r="X6" s="66"/>
      <c r="Y6" s="340" t="s">
        <v>111</v>
      </c>
      <c r="Z6" s="341"/>
      <c r="AA6" s="342"/>
      <c r="AB6" s="63"/>
      <c r="AC6" s="340" t="s">
        <v>112</v>
      </c>
      <c r="AD6" s="341"/>
      <c r="AE6" s="341"/>
      <c r="AF6" s="341"/>
      <c r="AG6" s="342"/>
    </row>
    <row r="7" spans="3:41" ht="15" thickBot="1" x14ac:dyDescent="0.25">
      <c r="C7" s="67"/>
      <c r="E7" s="68" t="s">
        <v>113</v>
      </c>
      <c r="F7" s="69"/>
      <c r="G7" s="70" t="s">
        <v>114</v>
      </c>
      <c r="I7" s="68" t="s">
        <v>113</v>
      </c>
      <c r="J7" s="69"/>
      <c r="K7" s="70" t="s">
        <v>114</v>
      </c>
      <c r="M7" s="68" t="s">
        <v>113</v>
      </c>
      <c r="N7" s="69"/>
      <c r="O7" s="70" t="s">
        <v>114</v>
      </c>
      <c r="Q7" s="68" t="s">
        <v>113</v>
      </c>
      <c r="R7" s="69"/>
      <c r="S7" s="70" t="s">
        <v>114</v>
      </c>
      <c r="U7" s="71" t="s">
        <v>113</v>
      </c>
      <c r="V7" s="69"/>
      <c r="W7" s="70" t="s">
        <v>114</v>
      </c>
      <c r="Y7" s="71" t="s">
        <v>113</v>
      </c>
      <c r="Z7" s="69"/>
      <c r="AA7" s="70" t="s">
        <v>114</v>
      </c>
      <c r="AB7" s="63"/>
      <c r="AC7" s="68" t="s">
        <v>113</v>
      </c>
      <c r="AD7" s="69"/>
      <c r="AE7" s="69"/>
      <c r="AF7" s="72"/>
      <c r="AG7" s="70" t="s">
        <v>114</v>
      </c>
    </row>
    <row r="8" spans="3:41" x14ac:dyDescent="0.2">
      <c r="C8" s="67"/>
      <c r="E8" s="73"/>
      <c r="G8" s="74"/>
      <c r="I8" s="73"/>
      <c r="K8" s="74"/>
      <c r="M8" s="73"/>
      <c r="O8" s="74"/>
      <c r="Q8" s="73"/>
      <c r="S8" s="74"/>
      <c r="U8" s="75"/>
      <c r="W8" s="74"/>
      <c r="Y8" s="73"/>
      <c r="AA8" s="74"/>
      <c r="AB8" s="63"/>
      <c r="AC8" s="73"/>
      <c r="AD8" s="74"/>
      <c r="AE8" s="61"/>
      <c r="AG8" s="74"/>
    </row>
    <row r="9" spans="3:41" x14ac:dyDescent="0.2">
      <c r="C9" s="67">
        <v>1960</v>
      </c>
      <c r="E9" s="76">
        <v>3.3116899736079786E-2</v>
      </c>
      <c r="F9" s="63"/>
      <c r="G9" s="77">
        <f t="shared" ref="G9:G65" si="0">E9+1</f>
        <v>1.0331168997360798</v>
      </c>
      <c r="H9" s="63"/>
      <c r="I9" s="76">
        <v>0.12191772456564931</v>
      </c>
      <c r="J9" s="63"/>
      <c r="K9" s="77">
        <f t="shared" ref="K9:K67" si="1">I9+1</f>
        <v>1.1219177245656493</v>
      </c>
      <c r="L9" s="63"/>
      <c r="M9" s="76">
        <v>1.7815204992283507E-2</v>
      </c>
      <c r="N9" s="63"/>
      <c r="O9" s="77">
        <f>M9+1</f>
        <v>1.0178152049922835</v>
      </c>
      <c r="P9" s="63"/>
      <c r="Q9" s="76">
        <v>3.7591779964790462E-2</v>
      </c>
      <c r="R9" s="63"/>
      <c r="S9" s="77">
        <f>Q9+1</f>
        <v>1.0375917799647905</v>
      </c>
      <c r="U9" s="76"/>
      <c r="V9" s="63"/>
      <c r="W9" s="77"/>
      <c r="X9" s="63"/>
      <c r="Y9" s="75"/>
      <c r="Z9" s="63"/>
      <c r="AA9" s="77"/>
      <c r="AB9" s="63"/>
      <c r="AC9" s="75">
        <v>15.7</v>
      </c>
      <c r="AD9" s="78"/>
      <c r="AE9" s="76"/>
      <c r="AF9" s="78"/>
      <c r="AG9" s="79"/>
    </row>
    <row r="10" spans="3:41" x14ac:dyDescent="0.2">
      <c r="C10" s="67">
        <v>1961</v>
      </c>
      <c r="E10" s="76">
        <v>2.8912695658644516E-2</v>
      </c>
      <c r="F10" s="63"/>
      <c r="G10" s="77">
        <f t="shared" si="0"/>
        <v>1.0289126956586445</v>
      </c>
      <c r="H10" s="63"/>
      <c r="I10" s="76">
        <v>9.1575107548826029E-2</v>
      </c>
      <c r="J10" s="63"/>
      <c r="K10" s="77">
        <f t="shared" si="1"/>
        <v>1.091575107548826</v>
      </c>
      <c r="L10" s="63"/>
      <c r="M10" s="76">
        <v>0.32745492303128176</v>
      </c>
      <c r="N10" s="63"/>
      <c r="O10" s="77">
        <v>1.3274549230312818</v>
      </c>
      <c r="P10" s="63"/>
      <c r="Q10" s="76">
        <v>0.34575334539803526</v>
      </c>
      <c r="R10" s="63"/>
      <c r="S10" s="77">
        <f t="shared" ref="S10:S67" si="2">Q10+1</f>
        <v>1.3457533453980353</v>
      </c>
      <c r="U10" s="76"/>
      <c r="V10" s="63"/>
      <c r="W10" s="77"/>
      <c r="X10" s="63"/>
      <c r="Y10" s="75"/>
      <c r="Z10" s="63"/>
      <c r="AA10" s="77"/>
      <c r="AB10" s="63"/>
      <c r="AC10" s="75">
        <v>15.7</v>
      </c>
      <c r="AD10" s="78"/>
      <c r="AE10" s="76">
        <f>AC10/AC9-1</f>
        <v>0</v>
      </c>
      <c r="AF10" s="78"/>
      <c r="AG10" s="77">
        <f>AE10+1</f>
        <v>1</v>
      </c>
    </row>
    <row r="11" spans="3:41" x14ac:dyDescent="0.2">
      <c r="C11" s="67">
        <v>1962</v>
      </c>
      <c r="E11" s="76">
        <v>4.2150191566261208E-2</v>
      </c>
      <c r="F11" s="63"/>
      <c r="G11" s="77">
        <f t="shared" si="0"/>
        <v>1.0421501915662612</v>
      </c>
      <c r="H11" s="63"/>
      <c r="I11" s="76">
        <v>5.0335657001232104E-2</v>
      </c>
      <c r="J11" s="63"/>
      <c r="K11" s="77">
        <f t="shared" si="1"/>
        <v>1.0503356570012321</v>
      </c>
      <c r="L11" s="63"/>
      <c r="M11" s="76">
        <v>-7.0944352015097745E-2</v>
      </c>
      <c r="N11" s="63"/>
      <c r="O11" s="77">
        <f>M11+1</f>
        <v>0.92905564798490226</v>
      </c>
      <c r="P11" s="63"/>
      <c r="Q11" s="76">
        <v>-5.8060072369310545E-2</v>
      </c>
      <c r="R11" s="63"/>
      <c r="S11" s="77">
        <f t="shared" si="2"/>
        <v>0.94193992763068946</v>
      </c>
      <c r="U11" s="76"/>
      <c r="V11" s="63"/>
      <c r="W11" s="77"/>
      <c r="X11" s="63"/>
      <c r="Y11" s="75"/>
      <c r="Z11" s="63"/>
      <c r="AA11" s="77"/>
      <c r="AB11" s="63"/>
      <c r="AC11" s="75">
        <v>16</v>
      </c>
      <c r="AD11" s="78"/>
      <c r="AE11" s="76">
        <f t="shared" ref="AE11:AE67" si="3">AC11/AC10-1</f>
        <v>1.9108280254777066E-2</v>
      </c>
      <c r="AF11" s="78"/>
      <c r="AG11" s="77">
        <f t="shared" ref="AG11:AG65" si="4">AE11+1</f>
        <v>1.0191082802547771</v>
      </c>
    </row>
    <row r="12" spans="3:41" x14ac:dyDescent="0.2">
      <c r="C12" s="67">
        <v>1963</v>
      </c>
      <c r="E12" s="76">
        <v>3.6342371657180239E-2</v>
      </c>
      <c r="F12" s="63"/>
      <c r="G12" s="77">
        <f t="shared" si="0"/>
        <v>1.0363423716571802</v>
      </c>
      <c r="H12" s="63"/>
      <c r="I12" s="76">
        <v>4.5793320480672861E-2</v>
      </c>
      <c r="J12" s="63"/>
      <c r="K12" s="77">
        <f t="shared" si="1"/>
        <v>1.0457933204806729</v>
      </c>
      <c r="L12" s="63"/>
      <c r="M12" s="76">
        <v>0.15601111883252261</v>
      </c>
      <c r="N12" s="63"/>
      <c r="O12" s="77">
        <v>1.1560111188325226</v>
      </c>
      <c r="P12" s="63"/>
      <c r="Q12" s="76">
        <v>0.23046998275982353</v>
      </c>
      <c r="R12" s="63"/>
      <c r="S12" s="77">
        <f t="shared" si="2"/>
        <v>1.2304699827598236</v>
      </c>
      <c r="T12" s="63"/>
      <c r="U12" s="76"/>
      <c r="V12" s="63"/>
      <c r="W12" s="77"/>
      <c r="X12" s="63"/>
      <c r="Y12" s="75"/>
      <c r="Z12" s="63"/>
      <c r="AA12" s="77"/>
      <c r="AB12" s="63"/>
      <c r="AC12" s="75">
        <v>16.3</v>
      </c>
      <c r="AD12" s="78"/>
      <c r="AE12" s="76">
        <f t="shared" si="3"/>
        <v>1.8750000000000044E-2</v>
      </c>
      <c r="AF12" s="78"/>
      <c r="AG12" s="77">
        <f t="shared" si="4"/>
        <v>1.01875</v>
      </c>
    </row>
    <row r="13" spans="3:41" x14ac:dyDescent="0.2">
      <c r="C13" s="67">
        <v>1964</v>
      </c>
      <c r="E13" s="76">
        <v>3.7895931904686986E-2</v>
      </c>
      <c r="F13" s="63"/>
      <c r="G13" s="77">
        <f t="shared" si="0"/>
        <v>1.037895931904687</v>
      </c>
      <c r="H13" s="63"/>
      <c r="I13" s="76">
        <v>6.160901753890502E-2</v>
      </c>
      <c r="J13" s="63"/>
      <c r="K13" s="77">
        <f t="shared" si="1"/>
        <v>1.061609017538905</v>
      </c>
      <c r="L13" s="63"/>
      <c r="M13" s="76">
        <v>0.25432937966752212</v>
      </c>
      <c r="N13" s="63"/>
      <c r="O13" s="77">
        <f t="shared" ref="O13:O38" si="5">M13+1</f>
        <v>1.2543293796675221</v>
      </c>
      <c r="P13" s="63"/>
      <c r="Q13" s="76">
        <v>0.1581939105037895</v>
      </c>
      <c r="R13" s="63"/>
      <c r="S13" s="77">
        <f t="shared" si="2"/>
        <v>1.1581939105037895</v>
      </c>
      <c r="T13" s="63"/>
      <c r="U13" s="76"/>
      <c r="V13" s="63"/>
      <c r="W13" s="77"/>
      <c r="X13" s="63"/>
      <c r="Y13" s="75"/>
      <c r="Z13" s="63"/>
      <c r="AA13" s="77"/>
      <c r="AB13" s="63"/>
      <c r="AC13" s="75">
        <v>16.600000000000001</v>
      </c>
      <c r="AD13" s="78"/>
      <c r="AE13" s="76">
        <f t="shared" si="3"/>
        <v>1.8404907975460238E-2</v>
      </c>
      <c r="AF13" s="78"/>
      <c r="AG13" s="77">
        <f t="shared" si="4"/>
        <v>1.0184049079754602</v>
      </c>
    </row>
    <row r="14" spans="3:41" x14ac:dyDescent="0.2">
      <c r="C14" s="67">
        <v>1965</v>
      </c>
      <c r="E14" s="76">
        <v>3.9237020902695097E-2</v>
      </c>
      <c r="F14" s="63"/>
      <c r="G14" s="77">
        <f t="shared" si="0"/>
        <v>1.0392370209026951</v>
      </c>
      <c r="H14" s="63"/>
      <c r="I14" s="76">
        <v>4.7980422894733366E-4</v>
      </c>
      <c r="J14" s="63"/>
      <c r="K14" s="77">
        <f t="shared" si="1"/>
        <v>1.0004798042289473</v>
      </c>
      <c r="L14" s="63"/>
      <c r="M14" s="76">
        <v>6.681904481023393E-2</v>
      </c>
      <c r="N14" s="63"/>
      <c r="O14" s="77">
        <f t="shared" si="5"/>
        <v>1.0668190448102339</v>
      </c>
      <c r="P14" s="63"/>
      <c r="Q14" s="76">
        <v>0.12497625250011148</v>
      </c>
      <c r="R14" s="63"/>
      <c r="S14" s="77">
        <f t="shared" si="2"/>
        <v>1.1249762525001115</v>
      </c>
      <c r="T14" s="63"/>
      <c r="U14" s="76">
        <v>7.6819044810233925E-2</v>
      </c>
      <c r="V14" s="63"/>
      <c r="W14" s="77">
        <f t="shared" ref="W14:W67" si="6">U14+1</f>
        <v>1.0768190448102339</v>
      </c>
      <c r="X14" s="63"/>
      <c r="Y14" s="226">
        <f t="shared" ref="Y14:Y48" si="7">U14</f>
        <v>7.6819044810233925E-2</v>
      </c>
      <c r="Z14" s="80"/>
      <c r="AA14" s="77">
        <f>Y14+1</f>
        <v>1.0768190448102339</v>
      </c>
      <c r="AB14" s="63"/>
      <c r="AC14" s="75">
        <v>17.100000000000001</v>
      </c>
      <c r="AD14" s="78"/>
      <c r="AE14" s="76">
        <f t="shared" si="3"/>
        <v>3.0120481927710774E-2</v>
      </c>
      <c r="AF14" s="78"/>
      <c r="AG14" s="77">
        <f t="shared" si="4"/>
        <v>1.0301204819277108</v>
      </c>
      <c r="AO14" s="81">
        <f t="shared" ref="AO14:AO69" si="8">(U14+Q14)/2</f>
        <v>0.1008976486551727</v>
      </c>
    </row>
    <row r="15" spans="3:41" x14ac:dyDescent="0.2">
      <c r="C15" s="67">
        <v>1966</v>
      </c>
      <c r="E15" s="76">
        <v>5.034090087011478E-2</v>
      </c>
      <c r="F15" s="63"/>
      <c r="G15" s="77">
        <f t="shared" si="0"/>
        <v>1.0503409008701148</v>
      </c>
      <c r="H15" s="63"/>
      <c r="I15" s="76">
        <v>-1.0546387247855504E-2</v>
      </c>
      <c r="J15" s="63"/>
      <c r="K15" s="77">
        <f t="shared" si="1"/>
        <v>0.9894536127521445</v>
      </c>
      <c r="L15" s="63"/>
      <c r="M15" s="76">
        <v>-7.066832538530643E-2</v>
      </c>
      <c r="N15" s="63"/>
      <c r="O15" s="77">
        <f t="shared" si="5"/>
        <v>0.92933167461469357</v>
      </c>
      <c r="P15" s="63"/>
      <c r="Q15" s="76">
        <v>-9.4298703465291123E-2</v>
      </c>
      <c r="R15" s="63"/>
      <c r="S15" s="77">
        <f t="shared" si="2"/>
        <v>0.90570129653470888</v>
      </c>
      <c r="T15" s="63"/>
      <c r="U15" s="76">
        <v>-6.0668325385306428E-2</v>
      </c>
      <c r="V15" s="63"/>
      <c r="W15" s="77">
        <f t="shared" si="6"/>
        <v>0.93933167461469358</v>
      </c>
      <c r="X15" s="63"/>
      <c r="Y15" s="226">
        <f t="shared" si="7"/>
        <v>-6.0668325385306428E-2</v>
      </c>
      <c r="Z15" s="80"/>
      <c r="AA15" s="77">
        <f t="shared" ref="AA15:AA48" si="9">Y15+1</f>
        <v>0.93933167461469358</v>
      </c>
      <c r="AB15" s="63"/>
      <c r="AC15" s="75">
        <v>17.7</v>
      </c>
      <c r="AD15" s="78"/>
      <c r="AE15" s="76">
        <f t="shared" si="3"/>
        <v>3.5087719298245501E-2</v>
      </c>
      <c r="AF15" s="78"/>
      <c r="AG15" s="77">
        <f t="shared" si="4"/>
        <v>1.0350877192982455</v>
      </c>
      <c r="AJ15" s="60"/>
      <c r="AO15" s="82">
        <f t="shared" si="8"/>
        <v>-7.7483514425298772E-2</v>
      </c>
    </row>
    <row r="16" spans="3:41" x14ac:dyDescent="0.2">
      <c r="C16" s="67">
        <v>1967</v>
      </c>
      <c r="E16" s="76">
        <v>4.5931107086138345E-2</v>
      </c>
      <c r="F16" s="63"/>
      <c r="G16" s="77">
        <f t="shared" si="0"/>
        <v>1.0459311070861383</v>
      </c>
      <c r="H16" s="63"/>
      <c r="I16" s="76">
        <v>-4.8441251765539706E-3</v>
      </c>
      <c r="J16" s="63"/>
      <c r="K16" s="77">
        <f t="shared" si="1"/>
        <v>0.99515587482344603</v>
      </c>
      <c r="L16" s="63"/>
      <c r="M16" s="76">
        <v>0.18088350128286157</v>
      </c>
      <c r="N16" s="63"/>
      <c r="O16" s="77">
        <f t="shared" si="5"/>
        <v>1.1808835012828616</v>
      </c>
      <c r="P16" s="63"/>
      <c r="Q16" s="76">
        <v>0.23563231911483729</v>
      </c>
      <c r="R16" s="63"/>
      <c r="S16" s="77">
        <f t="shared" si="2"/>
        <v>1.2356323191148373</v>
      </c>
      <c r="T16" s="63"/>
      <c r="U16" s="76">
        <v>0.19088350128286161</v>
      </c>
      <c r="V16" s="63"/>
      <c r="W16" s="77">
        <f t="shared" si="6"/>
        <v>1.1908835012828616</v>
      </c>
      <c r="X16" s="63"/>
      <c r="Y16" s="226">
        <f t="shared" si="7"/>
        <v>0.19088350128286161</v>
      </c>
      <c r="Z16" s="80"/>
      <c r="AA16" s="77">
        <f t="shared" si="9"/>
        <v>1.1908835012828616</v>
      </c>
      <c r="AB16" s="63"/>
      <c r="AC16" s="75">
        <v>18.399999999999999</v>
      </c>
      <c r="AD16" s="78"/>
      <c r="AE16" s="76">
        <f t="shared" si="3"/>
        <v>3.9548022598870025E-2</v>
      </c>
      <c r="AF16" s="78"/>
      <c r="AG16" s="77">
        <f t="shared" si="4"/>
        <v>1.03954802259887</v>
      </c>
      <c r="AJ16" s="60"/>
      <c r="AO16" s="82">
        <f t="shared" si="8"/>
        <v>0.21325791019884943</v>
      </c>
    </row>
    <row r="17" spans="3:41" x14ac:dyDescent="0.2">
      <c r="C17" s="67">
        <v>1968</v>
      </c>
      <c r="E17" s="76">
        <v>6.4439064352103337E-2</v>
      </c>
      <c r="F17" s="63"/>
      <c r="G17" s="77">
        <f t="shared" si="0"/>
        <v>1.0644390643521033</v>
      </c>
      <c r="H17" s="63"/>
      <c r="I17" s="76">
        <v>2.142193418339966E-2</v>
      </c>
      <c r="J17" s="63"/>
      <c r="K17" s="77">
        <f t="shared" si="1"/>
        <v>1.0214219341833997</v>
      </c>
      <c r="L17" s="63"/>
      <c r="M17" s="76">
        <v>0.22445091710619547</v>
      </c>
      <c r="N17" s="63"/>
      <c r="O17" s="77">
        <f t="shared" si="5"/>
        <v>1.2244509171061955</v>
      </c>
      <c r="P17" s="63"/>
      <c r="Q17" s="76">
        <v>0.10259578679356585</v>
      </c>
      <c r="R17" s="63"/>
      <c r="S17" s="77">
        <f t="shared" si="2"/>
        <v>1.1025957867935658</v>
      </c>
      <c r="T17" s="63"/>
      <c r="U17" s="76">
        <v>0.23445091710619548</v>
      </c>
      <c r="V17" s="63"/>
      <c r="W17" s="77">
        <f t="shared" si="6"/>
        <v>1.2344509171061955</v>
      </c>
      <c r="X17" s="63"/>
      <c r="Y17" s="226">
        <f t="shared" si="7"/>
        <v>0.23445091710619548</v>
      </c>
      <c r="Z17" s="80"/>
      <c r="AA17" s="77">
        <f t="shared" si="9"/>
        <v>1.2344509171061955</v>
      </c>
      <c r="AB17" s="63"/>
      <c r="AC17" s="75">
        <v>19.2</v>
      </c>
      <c r="AD17" s="78"/>
      <c r="AE17" s="76">
        <f t="shared" si="3"/>
        <v>4.3478260869565188E-2</v>
      </c>
      <c r="AF17" s="78"/>
      <c r="AG17" s="77">
        <f t="shared" si="4"/>
        <v>1.0434782608695652</v>
      </c>
      <c r="AJ17" s="60"/>
      <c r="AO17" s="82">
        <f t="shared" si="8"/>
        <v>0.16852335194988066</v>
      </c>
    </row>
    <row r="18" spans="3:41" x14ac:dyDescent="0.2">
      <c r="C18" s="67">
        <v>1969</v>
      </c>
      <c r="E18" s="76">
        <v>7.0852018768237546E-2</v>
      </c>
      <c r="F18" s="63"/>
      <c r="G18" s="77">
        <f t="shared" si="0"/>
        <v>1.0708520187682375</v>
      </c>
      <c r="H18" s="63"/>
      <c r="I18" s="76">
        <v>-2.8598681867983866E-2</v>
      </c>
      <c r="J18" s="63"/>
      <c r="K18" s="77">
        <f t="shared" si="1"/>
        <v>0.97140131813201613</v>
      </c>
      <c r="L18" s="63"/>
      <c r="M18" s="76">
        <v>-8.087847655295799E-3</v>
      </c>
      <c r="N18" s="63"/>
      <c r="O18" s="77">
        <f t="shared" si="5"/>
        <v>0.9919121523447042</v>
      </c>
      <c r="P18" s="63"/>
      <c r="Q18" s="76">
        <v>-8.3257595662318482E-2</v>
      </c>
      <c r="R18" s="63"/>
      <c r="S18" s="77">
        <f t="shared" si="2"/>
        <v>0.9167424043376815</v>
      </c>
      <c r="T18" s="63"/>
      <c r="U18" s="76">
        <v>1.9121523447042012E-3</v>
      </c>
      <c r="V18" s="63"/>
      <c r="W18" s="77">
        <f t="shared" si="6"/>
        <v>1.0019121523447041</v>
      </c>
      <c r="X18" s="63"/>
      <c r="Y18" s="226">
        <f t="shared" si="7"/>
        <v>1.9121523447042012E-3</v>
      </c>
      <c r="Z18" s="80"/>
      <c r="AA18" s="77">
        <f t="shared" si="9"/>
        <v>1.0019121523447041</v>
      </c>
      <c r="AB18" s="63"/>
      <c r="AC18" s="75">
        <v>20.100000000000001</v>
      </c>
      <c r="AD18" s="78"/>
      <c r="AE18" s="76">
        <f t="shared" si="3"/>
        <v>4.6875000000000222E-2</v>
      </c>
      <c r="AF18" s="78"/>
      <c r="AG18" s="77">
        <f t="shared" si="4"/>
        <v>1.0468750000000002</v>
      </c>
      <c r="AJ18" s="60"/>
      <c r="AO18" s="82">
        <f t="shared" si="8"/>
        <v>-4.0672721658807143E-2</v>
      </c>
    </row>
    <row r="19" spans="3:41" x14ac:dyDescent="0.2">
      <c r="C19" s="67">
        <v>1970</v>
      </c>
      <c r="E19" s="76">
        <v>6.7001691572987632E-2</v>
      </c>
      <c r="F19" s="63"/>
      <c r="G19" s="77">
        <f t="shared" si="0"/>
        <v>1.0670016915729876</v>
      </c>
      <c r="H19" s="63"/>
      <c r="I19" s="76">
        <v>0.16388617998417709</v>
      </c>
      <c r="J19" s="63"/>
      <c r="K19" s="77">
        <f t="shared" si="1"/>
        <v>1.1638861799841771</v>
      </c>
      <c r="L19" s="63"/>
      <c r="M19" s="76">
        <v>-3.5661507350081667E-2</v>
      </c>
      <c r="N19" s="63"/>
      <c r="O19" s="77">
        <f t="shared" si="5"/>
        <v>0.96433849264991833</v>
      </c>
      <c r="P19" s="63"/>
      <c r="Q19" s="76">
        <v>-1.5453056395343889E-2</v>
      </c>
      <c r="R19" s="63"/>
      <c r="S19" s="77">
        <f t="shared" si="2"/>
        <v>0.98454694360465611</v>
      </c>
      <c r="T19" s="63"/>
      <c r="U19" s="76">
        <v>-0.16567278251343998</v>
      </c>
      <c r="V19" s="63"/>
      <c r="W19" s="77">
        <f t="shared" si="6"/>
        <v>0.83432721748656002</v>
      </c>
      <c r="X19" s="63"/>
      <c r="Y19" s="226">
        <f t="shared" si="7"/>
        <v>-0.16567278251343998</v>
      </c>
      <c r="Z19" s="80"/>
      <c r="AA19" s="77">
        <f t="shared" si="9"/>
        <v>0.83432721748656002</v>
      </c>
      <c r="AB19" s="63"/>
      <c r="AC19" s="75">
        <v>20.3</v>
      </c>
      <c r="AD19" s="78"/>
      <c r="AE19" s="76">
        <f t="shared" si="3"/>
        <v>9.9502487562188602E-3</v>
      </c>
      <c r="AF19" s="78"/>
      <c r="AG19" s="77">
        <f t="shared" si="4"/>
        <v>1.0099502487562189</v>
      </c>
      <c r="AJ19" s="60"/>
      <c r="AO19" s="82">
        <f t="shared" si="8"/>
        <v>-9.0562919454391932E-2</v>
      </c>
    </row>
    <row r="20" spans="3:41" x14ac:dyDescent="0.2">
      <c r="C20" s="67">
        <v>1971</v>
      </c>
      <c r="E20" s="76">
        <v>3.8069122592896631E-2</v>
      </c>
      <c r="F20" s="63"/>
      <c r="G20" s="77">
        <f t="shared" si="0"/>
        <v>1.0380691225928966</v>
      </c>
      <c r="H20" s="63"/>
      <c r="I20" s="76">
        <v>0.14839799256433062</v>
      </c>
      <c r="J20" s="63"/>
      <c r="K20" s="77">
        <f t="shared" si="1"/>
        <v>1.1483979925643306</v>
      </c>
      <c r="L20" s="63"/>
      <c r="M20" s="76">
        <v>8.0076891021763519E-2</v>
      </c>
      <c r="N20" s="63"/>
      <c r="O20" s="77">
        <f t="shared" si="5"/>
        <v>1.0800768910217635</v>
      </c>
      <c r="P20" s="63"/>
      <c r="Q20" s="76">
        <v>0.12219481001942212</v>
      </c>
      <c r="R20" s="63"/>
      <c r="S20" s="77">
        <f t="shared" si="2"/>
        <v>1.1221948100194221</v>
      </c>
      <c r="T20" s="63"/>
      <c r="U20" s="76">
        <v>0.31389638803824016</v>
      </c>
      <c r="V20" s="63"/>
      <c r="W20" s="77">
        <f t="shared" si="6"/>
        <v>1.3138963880382402</v>
      </c>
      <c r="X20" s="63"/>
      <c r="Y20" s="226">
        <f t="shared" si="7"/>
        <v>0.31389638803824016</v>
      </c>
      <c r="Z20" s="80"/>
      <c r="AA20" s="77">
        <f t="shared" si="9"/>
        <v>1.3138963880382402</v>
      </c>
      <c r="AB20" s="63"/>
      <c r="AC20" s="75">
        <v>21.3</v>
      </c>
      <c r="AD20" s="78"/>
      <c r="AE20" s="76">
        <f t="shared" si="3"/>
        <v>4.9261083743842304E-2</v>
      </c>
      <c r="AF20" s="78"/>
      <c r="AG20" s="77">
        <f t="shared" si="4"/>
        <v>1.0492610837438423</v>
      </c>
      <c r="AJ20" s="60"/>
      <c r="AO20" s="82">
        <f t="shared" si="8"/>
        <v>0.21804559902883114</v>
      </c>
    </row>
    <row r="21" spans="3:41" x14ac:dyDescent="0.2">
      <c r="C21" s="67">
        <v>1972</v>
      </c>
      <c r="E21" s="76">
        <v>3.5538699782370342E-2</v>
      </c>
      <c r="F21" s="63"/>
      <c r="G21" s="77">
        <f t="shared" si="0"/>
        <v>1.0355386997823703</v>
      </c>
      <c r="H21" s="63"/>
      <c r="I21" s="76">
        <v>8.113072635934504E-2</v>
      </c>
      <c r="J21" s="63"/>
      <c r="K21" s="77">
        <f t="shared" si="1"/>
        <v>1.081130726359345</v>
      </c>
      <c r="L21" s="63"/>
      <c r="M21" s="76">
        <v>0.27383382287051328</v>
      </c>
      <c r="N21" s="63"/>
      <c r="O21" s="77">
        <f t="shared" si="5"/>
        <v>1.2738338228705133</v>
      </c>
      <c r="P21" s="63"/>
      <c r="Q21" s="76">
        <v>0.18616255118080449</v>
      </c>
      <c r="R21" s="63"/>
      <c r="S21" s="77">
        <f t="shared" si="2"/>
        <v>1.1861625511808045</v>
      </c>
      <c r="T21" s="63"/>
      <c r="U21" s="76">
        <v>0.36648421298683331</v>
      </c>
      <c r="V21" s="63"/>
      <c r="W21" s="77">
        <f t="shared" si="6"/>
        <v>1.3664842129868333</v>
      </c>
      <c r="X21" s="63"/>
      <c r="Y21" s="226">
        <f t="shared" si="7"/>
        <v>0.36648421298683331</v>
      </c>
      <c r="Z21" s="80"/>
      <c r="AA21" s="77">
        <f t="shared" si="9"/>
        <v>1.3664842129868333</v>
      </c>
      <c r="AB21" s="63"/>
      <c r="AC21" s="75">
        <v>22.4</v>
      </c>
      <c r="AD21" s="78"/>
      <c r="AE21" s="76">
        <f t="shared" si="3"/>
        <v>5.1643192488262768E-2</v>
      </c>
      <c r="AF21" s="78"/>
      <c r="AG21" s="77">
        <f t="shared" si="4"/>
        <v>1.0516431924882628</v>
      </c>
      <c r="AJ21" s="60"/>
      <c r="AO21" s="82">
        <f t="shared" si="8"/>
        <v>0.2763233820838189</v>
      </c>
    </row>
    <row r="22" spans="3:41" x14ac:dyDescent="0.2">
      <c r="C22" s="67">
        <v>1973</v>
      </c>
      <c r="E22" s="76">
        <v>5.1113601010025711E-2</v>
      </c>
      <c r="F22" s="63"/>
      <c r="G22" s="77">
        <f t="shared" si="0"/>
        <v>1.0511136010100257</v>
      </c>
      <c r="H22" s="63"/>
      <c r="I22" s="76">
        <v>1.9694578211501002E-2</v>
      </c>
      <c r="J22" s="63"/>
      <c r="K22" s="77">
        <f t="shared" si="1"/>
        <v>1.019694578211501</v>
      </c>
      <c r="L22" s="63"/>
      <c r="M22" s="76">
        <v>2.7357107962873162E-3</v>
      </c>
      <c r="N22" s="63"/>
      <c r="O22" s="77">
        <f t="shared" si="5"/>
        <v>1.0027357107962873</v>
      </c>
      <c r="P22" s="63"/>
      <c r="Q22" s="76">
        <v>-0.14530698352156113</v>
      </c>
      <c r="R22" s="63"/>
      <c r="S22" s="77">
        <f t="shared" si="2"/>
        <v>0.85469301647843887</v>
      </c>
      <c r="T22" s="63"/>
      <c r="U22" s="76">
        <v>-0.14044974362608209</v>
      </c>
      <c r="V22" s="63"/>
      <c r="W22" s="77">
        <f t="shared" si="6"/>
        <v>0.85955025637391791</v>
      </c>
      <c r="X22" s="63"/>
      <c r="Y22" s="226">
        <f t="shared" si="7"/>
        <v>-0.14044974362608209</v>
      </c>
      <c r="Z22" s="80"/>
      <c r="AA22" s="77">
        <f t="shared" si="9"/>
        <v>0.85955025637391791</v>
      </c>
      <c r="AB22" s="63"/>
      <c r="AC22" s="75">
        <v>24.5</v>
      </c>
      <c r="AD22" s="78"/>
      <c r="AE22" s="76">
        <f t="shared" si="3"/>
        <v>9.375E-2</v>
      </c>
      <c r="AF22" s="78"/>
      <c r="AG22" s="77">
        <f t="shared" si="4"/>
        <v>1.09375</v>
      </c>
      <c r="AJ22" s="60"/>
      <c r="AO22" s="82">
        <f t="shared" si="8"/>
        <v>-0.14287836357382161</v>
      </c>
    </row>
    <row r="23" spans="3:41" x14ac:dyDescent="0.2">
      <c r="C23" s="67">
        <v>1974</v>
      </c>
      <c r="E23" s="76">
        <v>7.8499420199613201E-2</v>
      </c>
      <c r="F23" s="63"/>
      <c r="G23" s="77">
        <f t="shared" si="0"/>
        <v>1.0784994201996132</v>
      </c>
      <c r="H23" s="63"/>
      <c r="I23" s="76">
        <v>-4.5288077056573228E-2</v>
      </c>
      <c r="J23" s="63"/>
      <c r="K23" s="77">
        <f t="shared" si="1"/>
        <v>0.95471192294342677</v>
      </c>
      <c r="L23" s="63"/>
      <c r="M23" s="76">
        <v>-0.25927116827438368</v>
      </c>
      <c r="N23" s="63"/>
      <c r="O23" s="77">
        <f t="shared" si="5"/>
        <v>0.74072883172561632</v>
      </c>
      <c r="P23" s="63"/>
      <c r="Q23" s="76">
        <v>-0.27199836473132877</v>
      </c>
      <c r="R23" s="63"/>
      <c r="S23" s="77">
        <f t="shared" si="2"/>
        <v>0.72800163526867123</v>
      </c>
      <c r="T23" s="63"/>
      <c r="U23" s="76">
        <v>-0.22623238428269921</v>
      </c>
      <c r="V23" s="63"/>
      <c r="W23" s="77">
        <f t="shared" si="6"/>
        <v>0.77376761571730079</v>
      </c>
      <c r="X23" s="63"/>
      <c r="Y23" s="226">
        <f t="shared" si="7"/>
        <v>-0.22623238428269921</v>
      </c>
      <c r="Z23" s="80"/>
      <c r="AA23" s="77">
        <f t="shared" si="9"/>
        <v>0.77376761571730079</v>
      </c>
      <c r="AB23" s="63"/>
      <c r="AC23" s="75">
        <v>27.6</v>
      </c>
      <c r="AD23" s="78"/>
      <c r="AE23" s="76">
        <f t="shared" si="3"/>
        <v>0.12653061224489792</v>
      </c>
      <c r="AF23" s="78"/>
      <c r="AG23" s="77">
        <f t="shared" si="4"/>
        <v>1.1265306122448979</v>
      </c>
      <c r="AJ23" s="60"/>
      <c r="AO23" s="82">
        <f t="shared" si="8"/>
        <v>-0.24911537450701399</v>
      </c>
    </row>
    <row r="24" spans="3:41" x14ac:dyDescent="0.2">
      <c r="C24" s="67">
        <v>1975</v>
      </c>
      <c r="E24" s="76">
        <v>7.4074049251025009E-2</v>
      </c>
      <c r="F24" s="63"/>
      <c r="G24" s="77">
        <f t="shared" si="0"/>
        <v>1.074074049251025</v>
      </c>
      <c r="H24" s="63"/>
      <c r="I24" s="76">
        <v>8.0223194133982378E-2</v>
      </c>
      <c r="J24" s="63"/>
      <c r="K24" s="77">
        <f t="shared" si="1"/>
        <v>1.0802231941339824</v>
      </c>
      <c r="L24" s="63"/>
      <c r="M24" s="76">
        <v>0.18483050735980844</v>
      </c>
      <c r="N24" s="63"/>
      <c r="O24" s="77">
        <f t="shared" si="5"/>
        <v>1.1848305073598084</v>
      </c>
      <c r="P24" s="63"/>
      <c r="Q24" s="76">
        <v>0.40760024525189764</v>
      </c>
      <c r="R24" s="63"/>
      <c r="S24" s="77">
        <f t="shared" si="2"/>
        <v>1.4076002452518976</v>
      </c>
      <c r="T24" s="63"/>
      <c r="U24" s="76">
        <v>0.40668133527510331</v>
      </c>
      <c r="V24" s="63"/>
      <c r="W24" s="77">
        <f t="shared" si="6"/>
        <v>1.4066813352751033</v>
      </c>
      <c r="X24" s="63"/>
      <c r="Y24" s="226">
        <f t="shared" si="7"/>
        <v>0.40668133527510331</v>
      </c>
      <c r="Z24" s="80"/>
      <c r="AA24" s="77">
        <f t="shared" si="9"/>
        <v>1.4066813352751033</v>
      </c>
      <c r="AB24" s="63"/>
      <c r="AC24" s="75">
        <v>30.2</v>
      </c>
      <c r="AD24" s="78"/>
      <c r="AE24" s="76">
        <f t="shared" si="3"/>
        <v>9.4202898550724612E-2</v>
      </c>
      <c r="AF24" s="78"/>
      <c r="AG24" s="77">
        <f t="shared" si="4"/>
        <v>1.0942028985507246</v>
      </c>
      <c r="AJ24" s="60"/>
      <c r="AO24" s="82">
        <f t="shared" si="8"/>
        <v>0.40714079026350047</v>
      </c>
    </row>
    <row r="25" spans="3:41" x14ac:dyDescent="0.2">
      <c r="C25" s="67">
        <v>1976</v>
      </c>
      <c r="E25" s="76">
        <v>9.2653683668943776E-2</v>
      </c>
      <c r="F25" s="63"/>
      <c r="G25" s="77">
        <f t="shared" si="0"/>
        <v>1.0926536836689438</v>
      </c>
      <c r="H25" s="63"/>
      <c r="I25" s="76">
        <v>0.23635782794665072</v>
      </c>
      <c r="J25" s="63"/>
      <c r="K25" s="77">
        <f t="shared" si="1"/>
        <v>1.2363578279466507</v>
      </c>
      <c r="L25" s="63"/>
      <c r="M25" s="76">
        <v>0.11021183053557149</v>
      </c>
      <c r="N25" s="63"/>
      <c r="O25" s="77">
        <f t="shared" si="5"/>
        <v>1.1102118305355715</v>
      </c>
      <c r="P25" s="63"/>
      <c r="Q25" s="76">
        <v>0.24184327345481349</v>
      </c>
      <c r="R25" s="63"/>
      <c r="S25" s="77">
        <f t="shared" si="2"/>
        <v>1.2418432734548135</v>
      </c>
      <c r="T25" s="63"/>
      <c r="U25" s="76">
        <v>3.1474906417302106E-2</v>
      </c>
      <c r="V25" s="63"/>
      <c r="W25" s="77">
        <f t="shared" si="6"/>
        <v>1.0314749064173021</v>
      </c>
      <c r="X25" s="63"/>
      <c r="Y25" s="226">
        <f t="shared" si="7"/>
        <v>3.1474906417302106E-2</v>
      </c>
      <c r="Z25" s="80"/>
      <c r="AA25" s="77">
        <f t="shared" si="9"/>
        <v>1.0314749064173021</v>
      </c>
      <c r="AB25" s="63"/>
      <c r="AC25" s="75">
        <v>31.9</v>
      </c>
      <c r="AD25" s="78"/>
      <c r="AE25" s="76">
        <f t="shared" si="3"/>
        <v>5.6291390728476776E-2</v>
      </c>
      <c r="AF25" s="78"/>
      <c r="AG25" s="77">
        <f t="shared" si="4"/>
        <v>1.0562913907284768</v>
      </c>
      <c r="AJ25" s="60"/>
      <c r="AO25" s="82">
        <f t="shared" si="8"/>
        <v>0.1366590899360578</v>
      </c>
    </row>
    <row r="26" spans="3:41" x14ac:dyDescent="0.2">
      <c r="C26" s="67">
        <v>1977</v>
      </c>
      <c r="E26" s="76">
        <v>7.6564243140772259E-2</v>
      </c>
      <c r="F26" s="63"/>
      <c r="G26" s="77">
        <f t="shared" si="0"/>
        <v>1.0765642431407723</v>
      </c>
      <c r="H26" s="63"/>
      <c r="I26" s="76">
        <v>9.0362994428085708E-2</v>
      </c>
      <c r="J26" s="63"/>
      <c r="K26" s="77">
        <f t="shared" si="1"/>
        <v>1.0903629944280857</v>
      </c>
      <c r="L26" s="63"/>
      <c r="M26" s="76">
        <v>0.10711107111071105</v>
      </c>
      <c r="N26" s="63"/>
      <c r="O26" s="77">
        <f t="shared" si="5"/>
        <v>1.1071110711107111</v>
      </c>
      <c r="P26" s="63"/>
      <c r="Q26" s="76">
        <v>-2.5273411606085983E-3</v>
      </c>
      <c r="R26" s="63"/>
      <c r="S26" s="77">
        <f t="shared" si="2"/>
        <v>0.9974726588393914</v>
      </c>
      <c r="T26" s="63"/>
      <c r="U26" s="76">
        <v>0.29354417191688698</v>
      </c>
      <c r="V26" s="63"/>
      <c r="W26" s="77">
        <f t="shared" si="6"/>
        <v>1.293544171916887</v>
      </c>
      <c r="X26" s="63"/>
      <c r="Y26" s="226">
        <f t="shared" si="7"/>
        <v>0.29354417191688698</v>
      </c>
      <c r="Z26" s="80"/>
      <c r="AA26" s="77">
        <f t="shared" si="9"/>
        <v>1.293544171916887</v>
      </c>
      <c r="AB26" s="63"/>
      <c r="AC26" s="75">
        <v>34.9</v>
      </c>
      <c r="AD26" s="78"/>
      <c r="AE26" s="76">
        <f t="shared" si="3"/>
        <v>9.404388714733547E-2</v>
      </c>
      <c r="AF26" s="78"/>
      <c r="AG26" s="77">
        <f t="shared" si="4"/>
        <v>1.0940438871473355</v>
      </c>
      <c r="AJ26" s="60"/>
      <c r="AO26" s="82">
        <f t="shared" si="8"/>
        <v>0.14550841537813919</v>
      </c>
    </row>
    <row r="27" spans="3:41" x14ac:dyDescent="0.2">
      <c r="C27" s="67">
        <v>1978</v>
      </c>
      <c r="E27" s="76">
        <v>8.3354590250302119E-2</v>
      </c>
      <c r="F27" s="63"/>
      <c r="G27" s="77">
        <f t="shared" si="0"/>
        <v>1.0833545902503021</v>
      </c>
      <c r="H27" s="63"/>
      <c r="I27" s="76">
        <v>4.0958060138924335E-2</v>
      </c>
      <c r="J27" s="63"/>
      <c r="K27" s="77">
        <f t="shared" si="1"/>
        <v>1.0409580601389243</v>
      </c>
      <c r="L27" s="63"/>
      <c r="M27" s="76">
        <v>0.29717279378556594</v>
      </c>
      <c r="N27" s="63"/>
      <c r="O27" s="77">
        <f t="shared" si="5"/>
        <v>1.2971727937855659</v>
      </c>
      <c r="P27" s="63"/>
      <c r="Q27" s="76">
        <v>0.1441288744116298</v>
      </c>
      <c r="R27" s="63"/>
      <c r="S27" s="77">
        <f t="shared" si="2"/>
        <v>1.1441288744116298</v>
      </c>
      <c r="T27" s="63"/>
      <c r="U27" s="76">
        <v>0.45320206242428673</v>
      </c>
      <c r="V27" s="63"/>
      <c r="W27" s="77">
        <f t="shared" si="6"/>
        <v>1.4532020624242867</v>
      </c>
      <c r="X27" s="63"/>
      <c r="Y27" s="226">
        <f t="shared" si="7"/>
        <v>0.45320206242428673</v>
      </c>
      <c r="Z27" s="80"/>
      <c r="AA27" s="77">
        <f t="shared" si="9"/>
        <v>1.4532020624242867</v>
      </c>
      <c r="AB27" s="63"/>
      <c r="AC27" s="75">
        <v>37.9</v>
      </c>
      <c r="AD27" s="78"/>
      <c r="AE27" s="76">
        <f t="shared" si="3"/>
        <v>8.5959885386819535E-2</v>
      </c>
      <c r="AF27" s="78"/>
      <c r="AG27" s="77">
        <f t="shared" si="4"/>
        <v>1.0859598853868195</v>
      </c>
      <c r="AJ27" s="60"/>
      <c r="AO27" s="82">
        <f t="shared" si="8"/>
        <v>0.29866546841795827</v>
      </c>
    </row>
    <row r="28" spans="3:41" x14ac:dyDescent="0.2">
      <c r="C28" s="67">
        <v>1979</v>
      </c>
      <c r="E28" s="76">
        <v>0.11411760970660723</v>
      </c>
      <c r="F28" s="63"/>
      <c r="G28" s="77">
        <f t="shared" si="0"/>
        <v>1.1141176097066072</v>
      </c>
      <c r="H28" s="63"/>
      <c r="I28" s="76">
        <v>-2.8301883493804358E-2</v>
      </c>
      <c r="J28" s="63"/>
      <c r="K28" s="77">
        <f t="shared" si="1"/>
        <v>0.97169811650619564</v>
      </c>
      <c r="L28" s="63"/>
      <c r="M28" s="76">
        <v>0.44767077501566743</v>
      </c>
      <c r="N28" s="63"/>
      <c r="O28" s="77">
        <f t="shared" si="5"/>
        <v>1.4476707750156674</v>
      </c>
      <c r="P28" s="63"/>
      <c r="Q28" s="76">
        <v>0.17245910063626943</v>
      </c>
      <c r="R28" s="63"/>
      <c r="S28" s="77">
        <f t="shared" si="2"/>
        <v>1.1724591006362695</v>
      </c>
      <c r="T28" s="63"/>
      <c r="U28" s="76">
        <v>4.7148862162509575E-2</v>
      </c>
      <c r="V28" s="63"/>
      <c r="W28" s="77">
        <f t="shared" si="6"/>
        <v>1.0471488621625096</v>
      </c>
      <c r="X28" s="63"/>
      <c r="Y28" s="226">
        <f t="shared" si="7"/>
        <v>4.7148862162509575E-2</v>
      </c>
      <c r="Z28" s="80"/>
      <c r="AA28" s="77">
        <f t="shared" si="9"/>
        <v>1.0471488621625096</v>
      </c>
      <c r="AB28" s="63"/>
      <c r="AC28" s="75">
        <v>41.6</v>
      </c>
      <c r="AD28" s="78"/>
      <c r="AE28" s="76">
        <f t="shared" si="3"/>
        <v>9.7625329815303585E-2</v>
      </c>
      <c r="AF28" s="78"/>
      <c r="AG28" s="77">
        <f t="shared" si="4"/>
        <v>1.0976253298153036</v>
      </c>
      <c r="AJ28" s="60"/>
      <c r="AO28" s="82">
        <f t="shared" si="8"/>
        <v>0.1098039813993895</v>
      </c>
    </row>
    <row r="29" spans="3:41" x14ac:dyDescent="0.2">
      <c r="C29" s="67">
        <v>1980</v>
      </c>
      <c r="E29" s="76">
        <v>0.14973599641511104</v>
      </c>
      <c r="F29" s="63"/>
      <c r="G29" s="77">
        <f t="shared" si="0"/>
        <v>1.149735996415111</v>
      </c>
      <c r="H29" s="63"/>
      <c r="I29" s="76">
        <v>6.5718951089772881E-2</v>
      </c>
      <c r="J29" s="63"/>
      <c r="K29" s="77">
        <f t="shared" si="1"/>
        <v>1.0657189510897729</v>
      </c>
      <c r="L29" s="63"/>
      <c r="M29" s="76">
        <v>0.30134680134680125</v>
      </c>
      <c r="N29" s="63"/>
      <c r="O29" s="77">
        <f t="shared" si="5"/>
        <v>1.3013468013468013</v>
      </c>
      <c r="P29" s="63"/>
      <c r="Q29" s="76">
        <v>0.35385032015813955</v>
      </c>
      <c r="R29" s="63"/>
      <c r="S29" s="77">
        <f t="shared" si="2"/>
        <v>1.3538503201581396</v>
      </c>
      <c r="T29" s="63"/>
      <c r="U29" s="76">
        <v>0.27208172284862364</v>
      </c>
      <c r="V29" s="63"/>
      <c r="W29" s="77">
        <f t="shared" si="6"/>
        <v>1.2720817228486236</v>
      </c>
      <c r="X29" s="63"/>
      <c r="Y29" s="226">
        <f t="shared" si="7"/>
        <v>0.27208172284862364</v>
      </c>
      <c r="Z29" s="80"/>
      <c r="AA29" s="77">
        <f t="shared" si="9"/>
        <v>1.2720817228486236</v>
      </c>
      <c r="AB29" s="63"/>
      <c r="AC29" s="75">
        <v>46.2</v>
      </c>
      <c r="AD29" s="78"/>
      <c r="AE29" s="76">
        <f t="shared" si="3"/>
        <v>0.11057692307692313</v>
      </c>
      <c r="AF29" s="78"/>
      <c r="AG29" s="77">
        <f t="shared" si="4"/>
        <v>1.1105769230769231</v>
      </c>
      <c r="AJ29" s="60"/>
      <c r="AO29" s="82">
        <f t="shared" si="8"/>
        <v>0.3129660215033816</v>
      </c>
    </row>
    <row r="30" spans="3:41" x14ac:dyDescent="0.2">
      <c r="C30" s="67">
        <v>1981</v>
      </c>
      <c r="E30" s="76">
        <v>0.18405586669942653</v>
      </c>
      <c r="F30" s="63"/>
      <c r="G30" s="77">
        <f t="shared" si="0"/>
        <v>1.1840558666994265</v>
      </c>
      <c r="H30" s="63"/>
      <c r="I30" s="76">
        <v>4.1985623338299582E-2</v>
      </c>
      <c r="J30" s="63"/>
      <c r="K30" s="77">
        <f t="shared" si="1"/>
        <v>1.0419856233382996</v>
      </c>
      <c r="L30" s="63"/>
      <c r="M30" s="76">
        <v>-0.10245795601552388</v>
      </c>
      <c r="N30" s="63"/>
      <c r="O30" s="77">
        <f t="shared" si="5"/>
        <v>0.89754204398447612</v>
      </c>
      <c r="P30" s="63"/>
      <c r="Q30" s="76">
        <v>-5.9100249350891525E-2</v>
      </c>
      <c r="R30" s="63"/>
      <c r="S30" s="77">
        <f t="shared" si="2"/>
        <v>0.94089975064910847</v>
      </c>
      <c r="T30" s="63"/>
      <c r="U30" s="76">
        <v>-1.4737141506235951E-2</v>
      </c>
      <c r="V30" s="63"/>
      <c r="W30" s="77">
        <f t="shared" si="6"/>
        <v>0.98526285849376405</v>
      </c>
      <c r="X30" s="63"/>
      <c r="Y30" s="226">
        <f t="shared" si="7"/>
        <v>-1.4737141506235951E-2</v>
      </c>
      <c r="Z30" s="80"/>
      <c r="AA30" s="77">
        <f t="shared" si="9"/>
        <v>0.98526285849376405</v>
      </c>
      <c r="AB30" s="63"/>
      <c r="AC30" s="75">
        <v>51.8</v>
      </c>
      <c r="AD30" s="78"/>
      <c r="AE30" s="76">
        <f t="shared" si="3"/>
        <v>0.1212121212121211</v>
      </c>
      <c r="AF30" s="78"/>
      <c r="AG30" s="77">
        <f t="shared" si="4"/>
        <v>1.1212121212121211</v>
      </c>
      <c r="AJ30" s="60"/>
      <c r="AO30" s="82">
        <f t="shared" si="8"/>
        <v>-3.6918695428563741E-2</v>
      </c>
    </row>
    <row r="31" spans="3:41" x14ac:dyDescent="0.2">
      <c r="C31" s="67">
        <v>1982</v>
      </c>
      <c r="E31" s="76">
        <v>0.15420417868311742</v>
      </c>
      <c r="F31" s="63"/>
      <c r="G31" s="77">
        <f t="shared" si="0"/>
        <v>1.1542041786831174</v>
      </c>
      <c r="H31" s="63"/>
      <c r="I31" s="76">
        <v>0.35362011604410948</v>
      </c>
      <c r="J31" s="63"/>
      <c r="K31" s="77">
        <f t="shared" si="1"/>
        <v>1.3536201160441095</v>
      </c>
      <c r="L31" s="63"/>
      <c r="M31" s="76">
        <v>5.538854342544175E-2</v>
      </c>
      <c r="N31" s="63"/>
      <c r="O31" s="77">
        <f t="shared" si="5"/>
        <v>1.0553885434254417</v>
      </c>
      <c r="P31" s="63"/>
      <c r="Q31" s="76">
        <v>0.26930039274349826</v>
      </c>
      <c r="R31" s="63"/>
      <c r="S31" s="77">
        <f t="shared" si="2"/>
        <v>1.2693003927434983</v>
      </c>
      <c r="T31" s="63"/>
      <c r="U31" s="76">
        <v>2.5403211790983926E-2</v>
      </c>
      <c r="V31" s="63"/>
      <c r="W31" s="77">
        <f t="shared" si="6"/>
        <v>1.0254032117909839</v>
      </c>
      <c r="X31" s="63"/>
      <c r="Y31" s="226">
        <f t="shared" si="7"/>
        <v>2.5403211790983926E-2</v>
      </c>
      <c r="Z31" s="80"/>
      <c r="AA31" s="77">
        <f t="shared" si="9"/>
        <v>1.0254032117909839</v>
      </c>
      <c r="AB31" s="63"/>
      <c r="AC31" s="75">
        <v>56.6</v>
      </c>
      <c r="AD31" s="78"/>
      <c r="AE31" s="76">
        <f t="shared" si="3"/>
        <v>9.2664092664092701E-2</v>
      </c>
      <c r="AF31" s="78"/>
      <c r="AG31" s="77">
        <f t="shared" si="4"/>
        <v>1.0926640926640927</v>
      </c>
      <c r="AJ31" s="60"/>
      <c r="AO31" s="82">
        <f t="shared" si="8"/>
        <v>0.14735180226724109</v>
      </c>
    </row>
    <row r="32" spans="3:41" x14ac:dyDescent="0.2">
      <c r="C32" s="67">
        <v>1983</v>
      </c>
      <c r="E32" s="76">
        <v>9.6236506908284225E-2</v>
      </c>
      <c r="F32" s="63"/>
      <c r="G32" s="77">
        <f t="shared" si="0"/>
        <v>1.0962365069082842</v>
      </c>
      <c r="H32" s="63"/>
      <c r="I32" s="76">
        <v>0.11534888053463721</v>
      </c>
      <c r="J32" s="63"/>
      <c r="K32" s="77">
        <f t="shared" si="1"/>
        <v>1.1153488805346372</v>
      </c>
      <c r="L32" s="63"/>
      <c r="M32" s="76">
        <v>0.3548852817231154</v>
      </c>
      <c r="N32" s="63"/>
      <c r="O32" s="77">
        <f t="shared" si="5"/>
        <v>1.3548852817231154</v>
      </c>
      <c r="P32" s="63"/>
      <c r="Q32" s="76">
        <v>0.23264746193251518</v>
      </c>
      <c r="R32" s="63"/>
      <c r="S32" s="77">
        <f t="shared" si="2"/>
        <v>1.2326474619325152</v>
      </c>
      <c r="T32" s="63"/>
      <c r="U32" s="76">
        <v>0.26113976065424382</v>
      </c>
      <c r="V32" s="63"/>
      <c r="W32" s="77">
        <f t="shared" si="6"/>
        <v>1.2611397606542438</v>
      </c>
      <c r="X32" s="63"/>
      <c r="Y32" s="226">
        <f t="shared" si="7"/>
        <v>0.26113976065424382</v>
      </c>
      <c r="Z32" s="80"/>
      <c r="AA32" s="77">
        <f t="shared" si="9"/>
        <v>1.2611397606542438</v>
      </c>
      <c r="AB32" s="63"/>
      <c r="AC32" s="75">
        <v>59.2</v>
      </c>
      <c r="AD32" s="78"/>
      <c r="AE32" s="76">
        <f t="shared" si="3"/>
        <v>4.5936395759717419E-2</v>
      </c>
      <c r="AF32" s="78"/>
      <c r="AG32" s="77">
        <f t="shared" si="4"/>
        <v>1.0459363957597174</v>
      </c>
      <c r="AJ32" s="60"/>
      <c r="AO32" s="82">
        <f t="shared" si="8"/>
        <v>0.2468936112933795</v>
      </c>
    </row>
    <row r="33" spans="3:41" x14ac:dyDescent="0.2">
      <c r="C33" s="67">
        <v>1984</v>
      </c>
      <c r="E33" s="76">
        <v>0.11586567791969804</v>
      </c>
      <c r="F33" s="63"/>
      <c r="G33" s="77">
        <f t="shared" si="0"/>
        <v>1.115865677919698</v>
      </c>
      <c r="H33" s="63"/>
      <c r="I33" s="76">
        <v>0.14664992413054012</v>
      </c>
      <c r="J33" s="63"/>
      <c r="K33" s="77">
        <f t="shared" si="1"/>
        <v>1.1466499241305401</v>
      </c>
      <c r="L33" s="63"/>
      <c r="M33" s="76">
        <v>-2.393226391728831E-2</v>
      </c>
      <c r="N33" s="63"/>
      <c r="O33" s="77">
        <f t="shared" si="5"/>
        <v>0.97606773608271169</v>
      </c>
      <c r="P33" s="63"/>
      <c r="Q33" s="76">
        <v>0.12373924530012337</v>
      </c>
      <c r="R33" s="63"/>
      <c r="S33" s="77">
        <f t="shared" si="2"/>
        <v>1.1237392453001234</v>
      </c>
      <c r="T33" s="63"/>
      <c r="U33" s="76">
        <v>0.14563524128028549</v>
      </c>
      <c r="V33" s="63"/>
      <c r="W33" s="77">
        <f t="shared" si="6"/>
        <v>1.1456352412802855</v>
      </c>
      <c r="X33" s="63"/>
      <c r="Y33" s="226">
        <f t="shared" si="7"/>
        <v>0.14563524128028549</v>
      </c>
      <c r="Z33" s="80"/>
      <c r="AA33" s="77">
        <f t="shared" si="9"/>
        <v>1.1456352412802855</v>
      </c>
      <c r="AB33" s="63"/>
      <c r="AC33" s="75">
        <v>61.4</v>
      </c>
      <c r="AD33" s="78"/>
      <c r="AE33" s="76">
        <f t="shared" si="3"/>
        <v>3.716216216216206E-2</v>
      </c>
      <c r="AF33" s="78"/>
      <c r="AG33" s="77">
        <f t="shared" si="4"/>
        <v>1.0371621621621621</v>
      </c>
      <c r="AJ33" s="60"/>
      <c r="AO33" s="82">
        <f t="shared" si="8"/>
        <v>0.13468724329020443</v>
      </c>
    </row>
    <row r="34" spans="3:41" x14ac:dyDescent="0.2">
      <c r="C34" s="67">
        <v>1985</v>
      </c>
      <c r="E34" s="76">
        <v>9.8780328271374174E-2</v>
      </c>
      <c r="F34" s="63"/>
      <c r="G34" s="77">
        <f t="shared" si="0"/>
        <v>1.0987803282713742</v>
      </c>
      <c r="H34" s="63"/>
      <c r="I34" s="76">
        <v>0.21226819619729942</v>
      </c>
      <c r="J34" s="63"/>
      <c r="K34" s="77">
        <f t="shared" si="1"/>
        <v>1.2122681961972994</v>
      </c>
      <c r="L34" s="63"/>
      <c r="M34" s="76">
        <v>0.25067272512687366</v>
      </c>
      <c r="N34" s="63"/>
      <c r="O34" s="77">
        <f t="shared" si="5"/>
        <v>1.2506727251268737</v>
      </c>
      <c r="P34" s="63"/>
      <c r="Q34" s="76">
        <v>0.39403262025465713</v>
      </c>
      <c r="R34" s="63"/>
      <c r="S34" s="77">
        <f t="shared" si="2"/>
        <v>1.3940326202546571</v>
      </c>
      <c r="T34" s="63"/>
      <c r="U34" s="76">
        <v>0.65857637520333268</v>
      </c>
      <c r="V34" s="63"/>
      <c r="W34" s="77">
        <f t="shared" si="6"/>
        <v>1.6585763752033327</v>
      </c>
      <c r="X34" s="63"/>
      <c r="Y34" s="226">
        <f t="shared" si="7"/>
        <v>0.65857637520333268</v>
      </c>
      <c r="Z34" s="80"/>
      <c r="AA34" s="77">
        <f t="shared" si="9"/>
        <v>1.6585763752033327</v>
      </c>
      <c r="AB34" s="63"/>
      <c r="AC34" s="75">
        <v>64.099999999999994</v>
      </c>
      <c r="AD34" s="78"/>
      <c r="AE34" s="76">
        <f t="shared" si="3"/>
        <v>4.3973941368078195E-2</v>
      </c>
      <c r="AF34" s="78"/>
      <c r="AG34" s="77">
        <f t="shared" si="4"/>
        <v>1.0439739413680782</v>
      </c>
      <c r="AJ34" s="60"/>
      <c r="AO34" s="82">
        <f t="shared" si="8"/>
        <v>0.5263044977289949</v>
      </c>
    </row>
    <row r="35" spans="3:41" x14ac:dyDescent="0.2">
      <c r="C35" s="67">
        <v>1986</v>
      </c>
      <c r="E35" s="76">
        <v>9.330001606656424E-2</v>
      </c>
      <c r="F35" s="63"/>
      <c r="G35" s="77">
        <f t="shared" si="0"/>
        <v>1.0933000160665642</v>
      </c>
      <c r="H35" s="63"/>
      <c r="I35" s="76">
        <v>0.14699997236914819</v>
      </c>
      <c r="J35" s="63"/>
      <c r="K35" s="77">
        <f t="shared" si="1"/>
        <v>1.1469999723691482</v>
      </c>
      <c r="L35" s="63"/>
      <c r="M35" s="76">
        <v>8.95399147868019E-2</v>
      </c>
      <c r="N35" s="63"/>
      <c r="O35" s="77">
        <f t="shared" si="5"/>
        <v>1.0895399147868019</v>
      </c>
      <c r="P35" s="63"/>
      <c r="Q35" s="76">
        <v>0.17626056907277921</v>
      </c>
      <c r="R35" s="63"/>
      <c r="S35" s="77">
        <f t="shared" si="2"/>
        <v>1.1762605690727792</v>
      </c>
      <c r="T35" s="63"/>
      <c r="U35" s="76">
        <v>0.67911532332504909</v>
      </c>
      <c r="V35" s="63"/>
      <c r="W35" s="77">
        <f t="shared" si="6"/>
        <v>1.6791153233250491</v>
      </c>
      <c r="X35" s="63"/>
      <c r="Y35" s="226">
        <f t="shared" si="7"/>
        <v>0.67911532332504909</v>
      </c>
      <c r="Z35" s="80"/>
      <c r="AA35" s="77">
        <f t="shared" si="9"/>
        <v>1.6791153233250491</v>
      </c>
      <c r="AB35" s="63"/>
      <c r="AC35" s="75">
        <v>66.8</v>
      </c>
      <c r="AD35" s="78"/>
      <c r="AE35" s="76">
        <f t="shared" si="3"/>
        <v>4.2121684867394649E-2</v>
      </c>
      <c r="AF35" s="78"/>
      <c r="AG35" s="77">
        <f t="shared" si="4"/>
        <v>1.0421216848673946</v>
      </c>
      <c r="AJ35" s="60"/>
      <c r="AO35" s="82">
        <f t="shared" si="8"/>
        <v>0.42768794619891415</v>
      </c>
    </row>
    <row r="36" spans="3:41" x14ac:dyDescent="0.2">
      <c r="C36" s="67">
        <v>1987</v>
      </c>
      <c r="E36" s="76">
        <v>8.4789139515897505E-2</v>
      </c>
      <c r="F36" s="63"/>
      <c r="G36" s="77">
        <f t="shared" si="0"/>
        <v>1.0847891395158975</v>
      </c>
      <c r="H36" s="63"/>
      <c r="I36" s="76">
        <v>4.0366222977775923E-2</v>
      </c>
      <c r="J36" s="63"/>
      <c r="K36" s="77">
        <f t="shared" si="1"/>
        <v>1.0403662229777759</v>
      </c>
      <c r="L36" s="63"/>
      <c r="M36" s="76">
        <v>5.8787612383417676E-2</v>
      </c>
      <c r="N36" s="63"/>
      <c r="O36" s="77">
        <f t="shared" si="5"/>
        <v>1.0587876123834177</v>
      </c>
      <c r="P36" s="63"/>
      <c r="Q36" s="76">
        <v>-4.0178238399823929E-3</v>
      </c>
      <c r="R36" s="63"/>
      <c r="S36" s="77">
        <f t="shared" si="2"/>
        <v>0.99598217616001761</v>
      </c>
      <c r="T36" s="63"/>
      <c r="U36" s="76">
        <v>0.17685187234278699</v>
      </c>
      <c r="V36" s="63"/>
      <c r="W36" s="77">
        <f t="shared" si="6"/>
        <v>1.176851872342787</v>
      </c>
      <c r="X36" s="63"/>
      <c r="Y36" s="226">
        <f t="shared" si="7"/>
        <v>0.17685187234278699</v>
      </c>
      <c r="Z36" s="80"/>
      <c r="AA36" s="77">
        <f t="shared" si="9"/>
        <v>1.176851872342787</v>
      </c>
      <c r="AB36" s="63"/>
      <c r="AC36" s="75">
        <v>69.599999999999994</v>
      </c>
      <c r="AD36" s="78"/>
      <c r="AE36" s="76">
        <f t="shared" si="3"/>
        <v>4.1916167664670656E-2</v>
      </c>
      <c r="AF36" s="78"/>
      <c r="AG36" s="77">
        <f t="shared" si="4"/>
        <v>1.0419161676646707</v>
      </c>
      <c r="AJ36" s="60"/>
      <c r="AO36" s="82">
        <f t="shared" si="8"/>
        <v>8.6417024251402297E-2</v>
      </c>
    </row>
    <row r="37" spans="3:41" x14ac:dyDescent="0.2">
      <c r="C37" s="67">
        <v>1988</v>
      </c>
      <c r="E37" s="76">
        <v>9.4097844995248536E-2</v>
      </c>
      <c r="F37" s="63"/>
      <c r="G37" s="77">
        <f t="shared" si="0"/>
        <v>1.0940978449952485</v>
      </c>
      <c r="H37" s="63"/>
      <c r="I37" s="76">
        <v>9.7879759391345411E-2</v>
      </c>
      <c r="J37" s="63"/>
      <c r="K37" s="77">
        <f t="shared" si="1"/>
        <v>1.0978797593913454</v>
      </c>
      <c r="L37" s="63"/>
      <c r="M37" s="76">
        <v>0.11081484729422719</v>
      </c>
      <c r="N37" s="63"/>
      <c r="O37" s="77">
        <f t="shared" si="5"/>
        <v>1.1108148472942272</v>
      </c>
      <c r="P37" s="63"/>
      <c r="Q37" s="76">
        <v>6.4354449225332511E-2</v>
      </c>
      <c r="R37" s="63"/>
      <c r="S37" s="77">
        <f t="shared" si="2"/>
        <v>1.0643544492253325</v>
      </c>
      <c r="T37" s="63"/>
      <c r="U37" s="76">
        <v>0.1765920363283886</v>
      </c>
      <c r="V37" s="63"/>
      <c r="W37" s="77">
        <f t="shared" si="6"/>
        <v>1.1765920363283886</v>
      </c>
      <c r="X37" s="63"/>
      <c r="Y37" s="226">
        <f t="shared" si="7"/>
        <v>0.1765920363283886</v>
      </c>
      <c r="Z37" s="80"/>
      <c r="AA37" s="77">
        <f t="shared" si="9"/>
        <v>1.1765920363283886</v>
      </c>
      <c r="AB37" s="63"/>
      <c r="AC37" s="75">
        <v>72.3</v>
      </c>
      <c r="AD37" s="78"/>
      <c r="AE37" s="76">
        <f t="shared" si="3"/>
        <v>3.8793103448275801E-2</v>
      </c>
      <c r="AF37" s="78"/>
      <c r="AG37" s="77">
        <f t="shared" si="4"/>
        <v>1.0387931034482758</v>
      </c>
      <c r="AJ37" s="60"/>
      <c r="AO37" s="82">
        <f t="shared" si="8"/>
        <v>0.12047324277686056</v>
      </c>
    </row>
    <row r="38" spans="3:41" x14ac:dyDescent="0.2">
      <c r="C38" s="67">
        <v>1989</v>
      </c>
      <c r="E38" s="76">
        <v>0.12361286225093604</v>
      </c>
      <c r="F38" s="63"/>
      <c r="G38" s="77">
        <f t="shared" si="0"/>
        <v>1.123612862250936</v>
      </c>
      <c r="H38" s="63"/>
      <c r="I38" s="76">
        <v>0.12808181213335179</v>
      </c>
      <c r="J38" s="63"/>
      <c r="K38" s="77">
        <f t="shared" si="1"/>
        <v>1.1280818121333518</v>
      </c>
      <c r="L38" s="63"/>
      <c r="M38" s="76">
        <v>0.2137272378484627</v>
      </c>
      <c r="N38" s="63"/>
      <c r="O38" s="77">
        <f t="shared" si="5"/>
        <v>1.2137272378484627</v>
      </c>
      <c r="P38" s="63"/>
      <c r="Q38" s="76">
        <v>0.28083721763235436</v>
      </c>
      <c r="R38" s="63"/>
      <c r="S38" s="77">
        <f t="shared" si="2"/>
        <v>1.2808372176323544</v>
      </c>
      <c r="T38" s="63"/>
      <c r="U38" s="76">
        <v>7.7667512210993106E-2</v>
      </c>
      <c r="V38" s="63"/>
      <c r="W38" s="77">
        <f t="shared" si="6"/>
        <v>1.0776675122109931</v>
      </c>
      <c r="X38" s="63"/>
      <c r="Y38" s="226">
        <f t="shared" si="7"/>
        <v>7.7667512210993106E-2</v>
      </c>
      <c r="Z38" s="80"/>
      <c r="AA38" s="77">
        <f t="shared" si="9"/>
        <v>1.0776675122109931</v>
      </c>
      <c r="AB38" s="63"/>
      <c r="AC38" s="75">
        <v>76.099999999999994</v>
      </c>
      <c r="AD38" s="78"/>
      <c r="AE38" s="76">
        <f t="shared" si="3"/>
        <v>5.2558782849239316E-2</v>
      </c>
      <c r="AF38" s="78"/>
      <c r="AG38" s="77">
        <f t="shared" si="4"/>
        <v>1.0525587828492393</v>
      </c>
      <c r="AJ38" s="60"/>
      <c r="AO38" s="82">
        <f t="shared" si="8"/>
        <v>0.17925236492167373</v>
      </c>
    </row>
    <row r="39" spans="3:41" x14ac:dyDescent="0.2">
      <c r="C39" s="67">
        <v>1990</v>
      </c>
      <c r="E39" s="76">
        <v>0.13484226253417853</v>
      </c>
      <c r="F39" s="63"/>
      <c r="G39" s="77">
        <f t="shared" si="0"/>
        <v>1.1348422625341785</v>
      </c>
      <c r="H39" s="63"/>
      <c r="I39" s="76">
        <v>7.5377230537480688E-2</v>
      </c>
      <c r="J39" s="63"/>
      <c r="K39" s="77">
        <f t="shared" si="1"/>
        <v>1.0753772305374807</v>
      </c>
      <c r="L39" s="63"/>
      <c r="M39" s="76">
        <v>-0.14797992368303303</v>
      </c>
      <c r="N39" s="63"/>
      <c r="O39" s="77">
        <v>0.85202007631696697</v>
      </c>
      <c r="P39" s="63"/>
      <c r="Q39" s="76">
        <v>-2.8965924315405567E-2</v>
      </c>
      <c r="R39" s="63"/>
      <c r="S39" s="77">
        <f t="shared" si="2"/>
        <v>0.97103407568459443</v>
      </c>
      <c r="T39" s="63"/>
      <c r="U39" s="76">
        <v>-0.23030981214414503</v>
      </c>
      <c r="V39" s="63"/>
      <c r="W39" s="77">
        <f t="shared" si="6"/>
        <v>0.76969018785585497</v>
      </c>
      <c r="X39" s="63"/>
      <c r="Y39" s="226">
        <f t="shared" si="7"/>
        <v>-0.23030981214414503</v>
      </c>
      <c r="Z39" s="80"/>
      <c r="AA39" s="77">
        <f t="shared" si="9"/>
        <v>0.76969018785585497</v>
      </c>
      <c r="AB39" s="63"/>
      <c r="AC39" s="75">
        <v>79.900000000000006</v>
      </c>
      <c r="AD39" s="78"/>
      <c r="AE39" s="76">
        <f t="shared" si="3"/>
        <v>4.9934296977661052E-2</v>
      </c>
      <c r="AF39" s="78"/>
      <c r="AG39" s="77">
        <f t="shared" si="4"/>
        <v>1.0499342969776611</v>
      </c>
      <c r="AJ39" s="60"/>
      <c r="AO39" s="82">
        <f t="shared" si="8"/>
        <v>-0.1296378682297753</v>
      </c>
    </row>
    <row r="40" spans="3:41" x14ac:dyDescent="0.2">
      <c r="C40" s="67">
        <v>1991</v>
      </c>
      <c r="E40" s="76">
        <v>9.8331854626155124E-2</v>
      </c>
      <c r="F40" s="63"/>
      <c r="G40" s="77">
        <f t="shared" si="0"/>
        <v>1.0983318546261551</v>
      </c>
      <c r="H40" s="63"/>
      <c r="I40" s="76">
        <v>0.22139901474010193</v>
      </c>
      <c r="J40" s="63"/>
      <c r="K40" s="77">
        <f t="shared" si="1"/>
        <v>1.2213990147401019</v>
      </c>
      <c r="L40" s="63"/>
      <c r="M40" s="76">
        <v>0.12015125294869922</v>
      </c>
      <c r="N40" s="63"/>
      <c r="O40" s="77">
        <f t="shared" ref="O40:O48" si="10">M40+1</f>
        <v>1.1201512529486992</v>
      </c>
      <c r="P40" s="63"/>
      <c r="Q40" s="76">
        <v>0.29923533607290498</v>
      </c>
      <c r="R40" s="63"/>
      <c r="S40" s="77">
        <f t="shared" si="2"/>
        <v>1.299235336072905</v>
      </c>
      <c r="T40" s="63"/>
      <c r="U40" s="76">
        <v>0.12029315209520042</v>
      </c>
      <c r="V40" s="63"/>
      <c r="W40" s="77">
        <f t="shared" si="6"/>
        <v>1.1202931520952004</v>
      </c>
      <c r="X40" s="63"/>
      <c r="Y40" s="226">
        <f t="shared" si="7"/>
        <v>0.12029315209520042</v>
      </c>
      <c r="Z40" s="80"/>
      <c r="AA40" s="77">
        <f t="shared" si="9"/>
        <v>1.1202931520952004</v>
      </c>
      <c r="AB40" s="63"/>
      <c r="AC40" s="75">
        <v>82.9</v>
      </c>
      <c r="AD40" s="78"/>
      <c r="AE40" s="76">
        <f t="shared" si="3"/>
        <v>3.7546933667083948E-2</v>
      </c>
      <c r="AF40" s="78"/>
      <c r="AG40" s="77">
        <f t="shared" si="4"/>
        <v>1.0375469336670839</v>
      </c>
      <c r="AJ40" s="60"/>
      <c r="AO40" s="82">
        <f t="shared" si="8"/>
        <v>0.2097642440840527</v>
      </c>
    </row>
    <row r="41" spans="3:41" x14ac:dyDescent="0.2">
      <c r="C41" s="67">
        <v>1992</v>
      </c>
      <c r="E41" s="76">
        <v>7.0755062982055916E-2</v>
      </c>
      <c r="F41" s="63"/>
      <c r="G41" s="77">
        <f t="shared" si="0"/>
        <v>1.0707550629820559</v>
      </c>
      <c r="H41" s="63"/>
      <c r="I41" s="76">
        <v>9.846258120778062E-2</v>
      </c>
      <c r="J41" s="63"/>
      <c r="K41" s="77">
        <f t="shared" si="1"/>
        <v>1.0984625812077806</v>
      </c>
      <c r="L41" s="63"/>
      <c r="M41" s="76">
        <v>-1.4332559085550867E-2</v>
      </c>
      <c r="N41" s="63"/>
      <c r="O41" s="77">
        <f t="shared" si="10"/>
        <v>0.98566744091444913</v>
      </c>
      <c r="P41" s="63"/>
      <c r="Q41" s="76">
        <v>0.18912193883386941</v>
      </c>
      <c r="R41" s="63"/>
      <c r="S41" s="77">
        <f t="shared" si="2"/>
        <v>1.1891219388338694</v>
      </c>
      <c r="T41" s="63"/>
      <c r="U41" s="76">
        <v>-2.5995397562624922E-2</v>
      </c>
      <c r="V41" s="63"/>
      <c r="W41" s="77">
        <f t="shared" si="6"/>
        <v>0.97400460243737508</v>
      </c>
      <c r="X41" s="63"/>
      <c r="Y41" s="226">
        <f t="shared" si="7"/>
        <v>-2.5995397562624922E-2</v>
      </c>
      <c r="Z41" s="80"/>
      <c r="AA41" s="77">
        <f t="shared" si="9"/>
        <v>0.97400460243737508</v>
      </c>
      <c r="AB41" s="63"/>
      <c r="AC41" s="75">
        <v>84.7</v>
      </c>
      <c r="AD41" s="78"/>
      <c r="AE41" s="76">
        <f t="shared" si="3"/>
        <v>2.1712907117008351E-2</v>
      </c>
      <c r="AF41" s="78"/>
      <c r="AG41" s="77">
        <f t="shared" si="4"/>
        <v>1.0217129071170084</v>
      </c>
      <c r="AJ41" s="60"/>
      <c r="AO41" s="82">
        <f t="shared" si="8"/>
        <v>8.1563270635622243E-2</v>
      </c>
    </row>
    <row r="42" spans="3:41" x14ac:dyDescent="0.2">
      <c r="C42" s="67">
        <v>1993</v>
      </c>
      <c r="E42" s="76">
        <v>5.4956243599671772E-2</v>
      </c>
      <c r="F42" s="63"/>
      <c r="G42" s="77">
        <f t="shared" si="0"/>
        <v>1.0549562435996718</v>
      </c>
      <c r="H42" s="63"/>
      <c r="I42" s="76">
        <v>0.18131629978118546</v>
      </c>
      <c r="J42" s="63"/>
      <c r="K42" s="77">
        <f t="shared" si="1"/>
        <v>1.1813162997811855</v>
      </c>
      <c r="L42" s="63"/>
      <c r="M42" s="76">
        <v>0.32547544758112656</v>
      </c>
      <c r="N42" s="63"/>
      <c r="O42" s="77">
        <f t="shared" si="10"/>
        <v>1.3254754475811266</v>
      </c>
      <c r="P42" s="63"/>
      <c r="Q42" s="76">
        <v>0.1411952224399895</v>
      </c>
      <c r="R42" s="63"/>
      <c r="S42" s="77">
        <f t="shared" si="2"/>
        <v>1.1411952224399895</v>
      </c>
      <c r="T42" s="63"/>
      <c r="U42" s="76">
        <v>0.37825168504790407</v>
      </c>
      <c r="V42" s="63"/>
      <c r="W42" s="77">
        <f t="shared" si="6"/>
        <v>1.3782516850479041</v>
      </c>
      <c r="X42" s="63"/>
      <c r="Y42" s="226">
        <f t="shared" si="7"/>
        <v>0.37825168504790407</v>
      </c>
      <c r="Z42" s="80"/>
      <c r="AA42" s="77">
        <f t="shared" si="9"/>
        <v>1.3782516850479041</v>
      </c>
      <c r="AB42" s="63"/>
      <c r="AC42" s="75">
        <v>86.1</v>
      </c>
      <c r="AD42" s="78"/>
      <c r="AE42" s="76">
        <f t="shared" si="3"/>
        <v>1.6528925619834656E-2</v>
      </c>
      <c r="AF42" s="78"/>
      <c r="AG42" s="77">
        <f t="shared" si="4"/>
        <v>1.0165289256198347</v>
      </c>
      <c r="AJ42" s="60"/>
      <c r="AO42" s="82">
        <f t="shared" si="8"/>
        <v>0.25972345374394679</v>
      </c>
    </row>
    <row r="43" spans="3:41" x14ac:dyDescent="0.2">
      <c r="C43" s="67">
        <v>1994</v>
      </c>
      <c r="E43" s="76">
        <v>5.3565853314174738E-2</v>
      </c>
      <c r="F43" s="63"/>
      <c r="G43" s="77">
        <f t="shared" si="0"/>
        <v>1.0535658533141747</v>
      </c>
      <c r="H43" s="63"/>
      <c r="I43" s="76">
        <v>-4.3109744579941989E-2</v>
      </c>
      <c r="J43" s="63"/>
      <c r="K43" s="77">
        <f t="shared" si="1"/>
        <v>0.95689025542005801</v>
      </c>
      <c r="L43" s="63"/>
      <c r="M43" s="76">
        <v>-1.7638041483707401E-3</v>
      </c>
      <c r="N43" s="63"/>
      <c r="O43" s="77">
        <f t="shared" si="10"/>
        <v>0.99823619585162926</v>
      </c>
      <c r="P43" s="63"/>
      <c r="Q43" s="76">
        <v>7.3402641341827168E-2</v>
      </c>
      <c r="R43" s="63"/>
      <c r="S43" s="77">
        <f t="shared" si="2"/>
        <v>1.0734026413418272</v>
      </c>
      <c r="T43" s="63"/>
      <c r="U43" s="76">
        <v>0.14481632232588448</v>
      </c>
      <c r="V43" s="63"/>
      <c r="W43" s="77">
        <f t="shared" si="6"/>
        <v>1.1448163223258845</v>
      </c>
      <c r="X43" s="63"/>
      <c r="Y43" s="226">
        <f t="shared" si="7"/>
        <v>0.14481632232588448</v>
      </c>
      <c r="Z43" s="80"/>
      <c r="AA43" s="77">
        <f t="shared" si="9"/>
        <v>1.1448163223258845</v>
      </c>
      <c r="AB43" s="63"/>
      <c r="AC43" s="75">
        <v>86.3</v>
      </c>
      <c r="AD43" s="78"/>
      <c r="AE43" s="76">
        <f t="shared" si="3"/>
        <v>2.3228803716608404E-3</v>
      </c>
      <c r="AF43" s="78"/>
      <c r="AG43" s="77">
        <f t="shared" si="4"/>
        <v>1.0023228803716608</v>
      </c>
      <c r="AJ43" s="60"/>
      <c r="AO43" s="82">
        <f t="shared" si="8"/>
        <v>0.10910948183385583</v>
      </c>
    </row>
    <row r="44" spans="3:41" x14ac:dyDescent="0.2">
      <c r="C44" s="67">
        <v>1995</v>
      </c>
      <c r="E44" s="76">
        <v>7.3909394472190915E-2</v>
      </c>
      <c r="F44" s="63"/>
      <c r="G44" s="77">
        <f t="shared" si="0"/>
        <v>1.0739093944721909</v>
      </c>
      <c r="H44" s="63"/>
      <c r="I44" s="76">
        <v>0.20666336813930686</v>
      </c>
      <c r="J44" s="63"/>
      <c r="K44" s="77">
        <f t="shared" si="1"/>
        <v>1.2066633681393069</v>
      </c>
      <c r="L44" s="63"/>
      <c r="M44" s="76">
        <v>0.14529399077666727</v>
      </c>
      <c r="N44" s="63"/>
      <c r="O44" s="77">
        <f t="shared" si="10"/>
        <v>1.1452939907766673</v>
      </c>
      <c r="P44" s="63"/>
      <c r="Q44" s="76">
        <v>0.33773965053007449</v>
      </c>
      <c r="R44" s="63"/>
      <c r="S44" s="77">
        <f t="shared" si="2"/>
        <v>1.3377396505300745</v>
      </c>
      <c r="T44" s="63"/>
      <c r="U44" s="76">
        <v>8.4669024463836173E-2</v>
      </c>
      <c r="V44" s="63"/>
      <c r="W44" s="77">
        <f t="shared" si="6"/>
        <v>1.0846690244638362</v>
      </c>
      <c r="X44" s="63"/>
      <c r="Y44" s="226">
        <f t="shared" si="7"/>
        <v>8.4669024463836173E-2</v>
      </c>
      <c r="Z44" s="80"/>
      <c r="AA44" s="77">
        <f t="shared" si="9"/>
        <v>1.0846690244638362</v>
      </c>
      <c r="AB44" s="63"/>
      <c r="AC44" s="75">
        <v>87.8</v>
      </c>
      <c r="AD44" s="78"/>
      <c r="AE44" s="76">
        <f t="shared" si="3"/>
        <v>1.7381228273464666E-2</v>
      </c>
      <c r="AF44" s="78"/>
      <c r="AG44" s="77">
        <f t="shared" si="4"/>
        <v>1.0173812282734647</v>
      </c>
      <c r="AJ44" s="60"/>
      <c r="AO44" s="82">
        <f t="shared" si="8"/>
        <v>0.21120433749695533</v>
      </c>
    </row>
    <row r="45" spans="3:41" x14ac:dyDescent="0.2">
      <c r="C45" s="67">
        <v>1996</v>
      </c>
      <c r="E45" s="76">
        <v>5.0211242173742399E-2</v>
      </c>
      <c r="F45" s="63"/>
      <c r="G45" s="77">
        <f t="shared" si="0"/>
        <v>1.0502112421737424</v>
      </c>
      <c r="H45" s="63"/>
      <c r="I45" s="76">
        <v>0.12258019500144712</v>
      </c>
      <c r="J45" s="63"/>
      <c r="K45" s="77">
        <f t="shared" si="1"/>
        <v>1.1225801950014471</v>
      </c>
      <c r="L45" s="63"/>
      <c r="M45" s="76">
        <v>0.28346300291846926</v>
      </c>
      <c r="N45" s="63"/>
      <c r="O45" s="77">
        <f t="shared" si="10"/>
        <v>1.2834630029184693</v>
      </c>
      <c r="P45" s="63"/>
      <c r="Q45" s="76">
        <v>0.23574492501531608</v>
      </c>
      <c r="R45" s="63"/>
      <c r="S45" s="77">
        <f t="shared" si="2"/>
        <v>1.2357449250153161</v>
      </c>
      <c r="T45" s="63"/>
      <c r="U45" s="76">
        <v>6.8920902487878521E-2</v>
      </c>
      <c r="V45" s="63"/>
      <c r="W45" s="77">
        <f t="shared" si="6"/>
        <v>1.0689209024878785</v>
      </c>
      <c r="X45" s="63"/>
      <c r="Y45" s="226">
        <f t="shared" si="7"/>
        <v>6.8920902487878521E-2</v>
      </c>
      <c r="Z45" s="80"/>
      <c r="AA45" s="77">
        <f t="shared" si="9"/>
        <v>1.0689209024878785</v>
      </c>
      <c r="AB45" s="63"/>
      <c r="AC45" s="75">
        <v>89.7</v>
      </c>
      <c r="AD45" s="78"/>
      <c r="AE45" s="76">
        <f t="shared" si="3"/>
        <v>2.1640091116173155E-2</v>
      </c>
      <c r="AF45" s="78"/>
      <c r="AG45" s="77">
        <f t="shared" si="4"/>
        <v>1.0216400911161732</v>
      </c>
      <c r="AJ45" s="60"/>
      <c r="AO45" s="82">
        <f t="shared" si="8"/>
        <v>0.1523329137515973</v>
      </c>
    </row>
    <row r="46" spans="3:41" x14ac:dyDescent="0.2">
      <c r="C46" s="67">
        <v>1997</v>
      </c>
      <c r="E46" s="76">
        <v>3.1769398603203047E-2</v>
      </c>
      <c r="F46" s="63"/>
      <c r="G46" s="77">
        <f t="shared" si="0"/>
        <v>1.031769398603203</v>
      </c>
      <c r="H46" s="63"/>
      <c r="I46" s="76">
        <v>9.6516795662767496E-2</v>
      </c>
      <c r="J46" s="63"/>
      <c r="K46" s="77">
        <f t="shared" si="1"/>
        <v>1.0965167956627675</v>
      </c>
      <c r="L46" s="63"/>
      <c r="M46" s="76">
        <v>0.14977572947137308</v>
      </c>
      <c r="N46" s="63"/>
      <c r="O46" s="77">
        <f t="shared" si="10"/>
        <v>1.1497757294713731</v>
      </c>
      <c r="P46" s="63"/>
      <c r="Q46" s="76">
        <v>0.3923708812514124</v>
      </c>
      <c r="R46" s="63"/>
      <c r="S46" s="77">
        <f t="shared" si="2"/>
        <v>1.3923708812514124</v>
      </c>
      <c r="T46" s="63"/>
      <c r="U46" s="76">
        <v>6.5529685719756259E-2</v>
      </c>
      <c r="V46" s="63"/>
      <c r="W46" s="77">
        <f t="shared" si="6"/>
        <v>1.0655296857197563</v>
      </c>
      <c r="X46" s="63"/>
      <c r="Y46" s="226">
        <f t="shared" si="7"/>
        <v>6.5529685719756259E-2</v>
      </c>
      <c r="Z46" s="80"/>
      <c r="AA46" s="77">
        <f t="shared" si="9"/>
        <v>1.0655296857197563</v>
      </c>
      <c r="AB46" s="63"/>
      <c r="AC46" s="75">
        <v>90.4</v>
      </c>
      <c r="AD46" s="78"/>
      <c r="AE46" s="76">
        <f t="shared" si="3"/>
        <v>7.8037904124861335E-3</v>
      </c>
      <c r="AF46" s="78"/>
      <c r="AG46" s="77">
        <f t="shared" si="4"/>
        <v>1.0078037904124861</v>
      </c>
      <c r="AJ46" s="60"/>
      <c r="AO46" s="82">
        <f t="shared" si="8"/>
        <v>0.22895028348558433</v>
      </c>
    </row>
    <row r="47" spans="3:41" x14ac:dyDescent="0.2">
      <c r="C47" s="67">
        <v>1998</v>
      </c>
      <c r="E47" s="76">
        <v>4.7289656747426578E-2</v>
      </c>
      <c r="F47" s="63"/>
      <c r="G47" s="77">
        <f t="shared" si="0"/>
        <v>1.0472896567474266</v>
      </c>
      <c r="H47" s="63"/>
      <c r="I47" s="76">
        <v>9.1650877192420932E-2</v>
      </c>
      <c r="J47" s="63"/>
      <c r="K47" s="77">
        <f t="shared" si="1"/>
        <v>1.0916508771924209</v>
      </c>
      <c r="L47" s="63"/>
      <c r="M47" s="76">
        <v>-1.5841692353300241E-2</v>
      </c>
      <c r="N47" s="63"/>
      <c r="O47" s="77">
        <f t="shared" si="10"/>
        <v>0.98415830764669976</v>
      </c>
      <c r="P47" s="63"/>
      <c r="Q47" s="76">
        <v>0.38005832436798892</v>
      </c>
      <c r="R47" s="63"/>
      <c r="S47" s="77">
        <f t="shared" si="2"/>
        <v>1.3800583243679889</v>
      </c>
      <c r="T47" s="63"/>
      <c r="U47" s="76">
        <v>0.29155793289415644</v>
      </c>
      <c r="V47" s="63"/>
      <c r="W47" s="77">
        <f t="shared" si="6"/>
        <v>1.2915579328941564</v>
      </c>
      <c r="X47" s="63"/>
      <c r="Y47" s="226">
        <f t="shared" si="7"/>
        <v>0.29155793289415644</v>
      </c>
      <c r="Z47" s="80"/>
      <c r="AA47" s="77">
        <f t="shared" si="9"/>
        <v>1.2915579328941564</v>
      </c>
      <c r="AB47" s="63"/>
      <c r="AC47" s="75">
        <v>91.3</v>
      </c>
      <c r="AD47" s="78"/>
      <c r="AE47" s="76">
        <f t="shared" si="3"/>
        <v>9.9557522123892017E-3</v>
      </c>
      <c r="AF47" s="78"/>
      <c r="AG47" s="77">
        <f t="shared" si="4"/>
        <v>1.0099557522123892</v>
      </c>
      <c r="AJ47" s="60"/>
      <c r="AO47" s="82">
        <f t="shared" si="8"/>
        <v>0.33580812863107268</v>
      </c>
    </row>
    <row r="48" spans="3:41" x14ac:dyDescent="0.2">
      <c r="C48" s="67">
        <v>1999</v>
      </c>
      <c r="E48" s="76">
        <v>4.6563450656321725E-2</v>
      </c>
      <c r="F48" s="63"/>
      <c r="G48" s="77">
        <f t="shared" si="0"/>
        <v>1.0465634506563217</v>
      </c>
      <c r="H48" s="63"/>
      <c r="I48" s="76">
        <v>-1.1490280615984338E-2</v>
      </c>
      <c r="J48" s="63"/>
      <c r="K48" s="77">
        <f t="shared" si="1"/>
        <v>0.98850971938401566</v>
      </c>
      <c r="L48" s="63"/>
      <c r="M48" s="76">
        <v>0.31714176221608237</v>
      </c>
      <c r="N48" s="63"/>
      <c r="O48" s="77">
        <f t="shared" si="10"/>
        <v>1.3171417622160824</v>
      </c>
      <c r="P48" s="63"/>
      <c r="Q48" s="76">
        <v>0.14373303768938883</v>
      </c>
      <c r="R48" s="63"/>
      <c r="S48" s="77">
        <f t="shared" si="2"/>
        <v>1.1437330376893888</v>
      </c>
      <c r="T48" s="63"/>
      <c r="U48" s="76">
        <v>0.2028526500582033</v>
      </c>
      <c r="V48" s="63"/>
      <c r="W48" s="77">
        <f t="shared" si="6"/>
        <v>1.2028526500582033</v>
      </c>
      <c r="X48" s="63"/>
      <c r="Y48" s="226">
        <f t="shared" si="7"/>
        <v>0.2028526500582033</v>
      </c>
      <c r="Z48" s="80"/>
      <c r="AA48" s="77">
        <f t="shared" si="9"/>
        <v>1.2028526500582033</v>
      </c>
      <c r="AB48" s="63"/>
      <c r="AC48" s="75">
        <v>93.7</v>
      </c>
      <c r="AD48" s="78"/>
      <c r="AE48" s="76">
        <f t="shared" si="3"/>
        <v>2.6286966046002336E-2</v>
      </c>
      <c r="AF48" s="78"/>
      <c r="AG48" s="77">
        <f t="shared" si="4"/>
        <v>1.0262869660460023</v>
      </c>
      <c r="AJ48" s="60"/>
      <c r="AO48" s="82">
        <f t="shared" si="8"/>
        <v>0.17329284387379607</v>
      </c>
    </row>
    <row r="49" spans="3:41" x14ac:dyDescent="0.2">
      <c r="C49" s="67">
        <v>2000</v>
      </c>
      <c r="E49" s="76">
        <v>5.4724942117415409E-2</v>
      </c>
      <c r="F49" s="63"/>
      <c r="G49" s="77">
        <f t="shared" si="0"/>
        <v>1.0547249421174154</v>
      </c>
      <c r="H49" s="63"/>
      <c r="I49" s="76">
        <v>0.10245788517725418</v>
      </c>
      <c r="J49" s="63"/>
      <c r="K49" s="77">
        <f t="shared" si="1"/>
        <v>1.1024578851772542</v>
      </c>
      <c r="L49" s="63"/>
      <c r="M49" s="76">
        <v>7.4087218412736133E-2</v>
      </c>
      <c r="N49" s="63"/>
      <c r="O49" s="77">
        <v>1.0740872184127361</v>
      </c>
      <c r="P49" s="63"/>
      <c r="Q49" s="76">
        <v>-5.93017998185289E-2</v>
      </c>
      <c r="R49" s="63"/>
      <c r="S49" s="77">
        <f t="shared" si="2"/>
        <v>0.9406982001814711</v>
      </c>
      <c r="T49" s="63"/>
      <c r="U49" s="76">
        <v>-0.10953277931862204</v>
      </c>
      <c r="V49" s="63"/>
      <c r="W49" s="77">
        <f t="shared" si="6"/>
        <v>0.89046722068137796</v>
      </c>
      <c r="X49" s="63"/>
      <c r="Y49" s="226">
        <f>U49</f>
        <v>-0.10953277931862204</v>
      </c>
      <c r="Z49" s="80"/>
      <c r="AA49" s="77">
        <f t="shared" ref="AA49:AA72" si="11">Y49+1</f>
        <v>0.89046722068137796</v>
      </c>
      <c r="AB49" s="63"/>
      <c r="AC49" s="75">
        <v>96.7</v>
      </c>
      <c r="AD49" s="78"/>
      <c r="AE49" s="76">
        <f t="shared" si="3"/>
        <v>3.2017075773745907E-2</v>
      </c>
      <c r="AF49" s="78"/>
      <c r="AG49" s="77">
        <f t="shared" si="4"/>
        <v>1.0320170757737459</v>
      </c>
      <c r="AJ49" s="60"/>
      <c r="AO49" s="82">
        <f t="shared" si="8"/>
        <v>-8.4417289568575471E-2</v>
      </c>
    </row>
    <row r="50" spans="3:41" x14ac:dyDescent="0.2">
      <c r="C50" s="67">
        <v>2001</v>
      </c>
      <c r="E50" s="76">
        <v>4.7185912354585025E-2</v>
      </c>
      <c r="F50" s="63"/>
      <c r="G50" s="77">
        <f t="shared" si="0"/>
        <v>1.047185912354585</v>
      </c>
      <c r="H50" s="63"/>
      <c r="I50" s="76">
        <v>8.0648150846847955E-2</v>
      </c>
      <c r="J50" s="63"/>
      <c r="K50" s="77">
        <f t="shared" si="1"/>
        <v>1.080648150846848</v>
      </c>
      <c r="L50" s="63"/>
      <c r="M50" s="76">
        <v>-0.12572184920464102</v>
      </c>
      <c r="N50" s="63"/>
      <c r="O50" s="77">
        <f t="shared" ref="O50:O56" si="12">M50+1</f>
        <v>0.87427815079535898</v>
      </c>
      <c r="P50" s="63"/>
      <c r="Q50" s="76">
        <v>-6.3565268426247101E-2</v>
      </c>
      <c r="R50" s="63"/>
      <c r="S50" s="77">
        <f t="shared" si="2"/>
        <v>0.9364347315737529</v>
      </c>
      <c r="T50" s="63"/>
      <c r="U50" s="76">
        <v>-0.16260858557434343</v>
      </c>
      <c r="V50" s="63"/>
      <c r="W50" s="77">
        <f t="shared" si="6"/>
        <v>0.83739141442565657</v>
      </c>
      <c r="X50" s="63"/>
      <c r="Y50" s="83">
        <f>((1.086796^20)/GEOMEAN(AA56:AA70)^14)^(1/6)-1</f>
        <v>0.17713863973610344</v>
      </c>
      <c r="Z50" s="63"/>
      <c r="AA50" s="77">
        <f t="shared" si="11"/>
        <v>1.1771386397361034</v>
      </c>
      <c r="AB50" s="63"/>
      <c r="AC50" s="75">
        <v>97.4</v>
      </c>
      <c r="AD50" s="78"/>
      <c r="AE50" s="76">
        <f t="shared" si="3"/>
        <v>7.2388831437435464E-3</v>
      </c>
      <c r="AF50" s="78"/>
      <c r="AG50" s="77">
        <f t="shared" si="4"/>
        <v>1.0072388831437435</v>
      </c>
      <c r="AJ50" s="60"/>
      <c r="AO50" s="82">
        <f t="shared" si="8"/>
        <v>-0.11308692700029527</v>
      </c>
    </row>
    <row r="51" spans="3:41" x14ac:dyDescent="0.2">
      <c r="C51" s="67">
        <v>2002</v>
      </c>
      <c r="E51" s="76">
        <v>2.501110432771525E-2</v>
      </c>
      <c r="F51" s="63"/>
      <c r="G51" s="77">
        <f t="shared" si="0"/>
        <v>1.0250111043277153</v>
      </c>
      <c r="H51" s="63"/>
      <c r="I51" s="76">
        <v>8.7306574651704771E-2</v>
      </c>
      <c r="J51" s="63"/>
      <c r="K51" s="77">
        <f t="shared" si="1"/>
        <v>1.0873065746517048</v>
      </c>
      <c r="L51" s="63"/>
      <c r="M51" s="76">
        <v>-0.12437944291673553</v>
      </c>
      <c r="N51" s="63"/>
      <c r="O51" s="77">
        <f t="shared" si="12"/>
        <v>0.87562055708326447</v>
      </c>
      <c r="P51" s="63"/>
      <c r="Q51" s="76">
        <v>-0.22904486702072613</v>
      </c>
      <c r="R51" s="63"/>
      <c r="S51" s="77">
        <f t="shared" si="2"/>
        <v>0.77095513297927387</v>
      </c>
      <c r="T51" s="63"/>
      <c r="U51" s="76">
        <v>-0.16527624411877573</v>
      </c>
      <c r="V51" s="63"/>
      <c r="W51" s="77">
        <f t="shared" si="6"/>
        <v>0.83472375588122427</v>
      </c>
      <c r="X51" s="63"/>
      <c r="Y51" s="83">
        <f>Y50</f>
        <v>0.17713863973610344</v>
      </c>
      <c r="Z51" s="63"/>
      <c r="AA51" s="77">
        <f t="shared" si="11"/>
        <v>1.1771386397361034</v>
      </c>
      <c r="AB51" s="63"/>
      <c r="AC51" s="75">
        <v>101.1</v>
      </c>
      <c r="AD51" s="78"/>
      <c r="AE51" s="76">
        <f t="shared" si="3"/>
        <v>3.7987679671457775E-2</v>
      </c>
      <c r="AF51" s="78"/>
      <c r="AG51" s="77">
        <f t="shared" si="4"/>
        <v>1.0379876796714578</v>
      </c>
      <c r="AJ51" s="60"/>
      <c r="AO51" s="82">
        <f t="shared" si="8"/>
        <v>-0.19716055556975093</v>
      </c>
    </row>
    <row r="52" spans="3:41" x14ac:dyDescent="0.2">
      <c r="C52" s="67">
        <v>2003</v>
      </c>
      <c r="E52" s="76">
        <v>2.9114441548030889E-2</v>
      </c>
      <c r="F52" s="63"/>
      <c r="G52" s="77">
        <f t="shared" si="0"/>
        <v>1.0291144415480309</v>
      </c>
      <c r="H52" s="63"/>
      <c r="I52" s="76">
        <v>6.691357329891634E-2</v>
      </c>
      <c r="J52" s="63"/>
      <c r="K52" s="77">
        <f t="shared" si="1"/>
        <v>1.0669135732989163</v>
      </c>
      <c r="L52" s="63"/>
      <c r="M52" s="76">
        <v>0.26724837404176571</v>
      </c>
      <c r="N52" s="63"/>
      <c r="O52" s="77">
        <f t="shared" si="12"/>
        <v>1.2672483740417657</v>
      </c>
      <c r="P52" s="63"/>
      <c r="Q52" s="76">
        <v>5.2615874415546271E-2</v>
      </c>
      <c r="R52" s="63"/>
      <c r="S52" s="77">
        <f t="shared" si="2"/>
        <v>1.0526158744155463</v>
      </c>
      <c r="T52" s="63"/>
      <c r="U52" s="76">
        <v>0.13345710387794146</v>
      </c>
      <c r="V52" s="63"/>
      <c r="W52" s="77">
        <f t="shared" si="6"/>
        <v>1.1334571038779415</v>
      </c>
      <c r="X52" s="63"/>
      <c r="Y52" s="83">
        <f>Y51</f>
        <v>0.17713863973610344</v>
      </c>
      <c r="Z52" s="63"/>
      <c r="AA52" s="77">
        <f t="shared" si="11"/>
        <v>1.1771386397361034</v>
      </c>
      <c r="AB52" s="63"/>
      <c r="AC52" s="75">
        <v>103.2</v>
      </c>
      <c r="AD52" s="78"/>
      <c r="AE52" s="76">
        <f t="shared" si="3"/>
        <v>2.0771513353115889E-2</v>
      </c>
      <c r="AF52" s="78"/>
      <c r="AG52" s="77">
        <f t="shared" si="4"/>
        <v>1.0207715133531159</v>
      </c>
      <c r="AJ52" s="60"/>
      <c r="AO52" s="82">
        <f t="shared" si="8"/>
        <v>9.3036489146743867E-2</v>
      </c>
    </row>
    <row r="53" spans="3:41" x14ac:dyDescent="0.2">
      <c r="C53" s="67">
        <v>2004</v>
      </c>
      <c r="E53" s="76">
        <v>2.3036747353792686E-2</v>
      </c>
      <c r="F53" s="63"/>
      <c r="G53" s="77">
        <f t="shared" si="0"/>
        <v>1.0230367473537927</v>
      </c>
      <c r="H53" s="63"/>
      <c r="I53" s="76">
        <v>7.1462013920893463E-2</v>
      </c>
      <c r="J53" s="63"/>
      <c r="K53" s="77">
        <f t="shared" si="1"/>
        <v>1.0714620139208935</v>
      </c>
      <c r="L53" s="63"/>
      <c r="M53" s="76">
        <v>0.14479725799389698</v>
      </c>
      <c r="N53" s="63"/>
      <c r="O53" s="77">
        <f t="shared" si="12"/>
        <v>1.144797257993897</v>
      </c>
      <c r="P53" s="63"/>
      <c r="Q53" s="76">
        <v>2.8074894778709281E-2</v>
      </c>
      <c r="R53" s="63"/>
      <c r="S53" s="77">
        <f t="shared" si="2"/>
        <v>1.0280748947787093</v>
      </c>
      <c r="T53" s="63"/>
      <c r="U53" s="76">
        <v>0.1149</v>
      </c>
      <c r="V53" s="63"/>
      <c r="W53" s="77">
        <f t="shared" si="6"/>
        <v>1.1149</v>
      </c>
      <c r="X53" s="63"/>
      <c r="Y53" s="83">
        <f>Y52</f>
        <v>0.17713863973610344</v>
      </c>
      <c r="Z53" s="63"/>
      <c r="AA53" s="77">
        <f t="shared" si="11"/>
        <v>1.1771386397361034</v>
      </c>
      <c r="AB53" s="63"/>
      <c r="AC53" s="75">
        <v>105.4</v>
      </c>
      <c r="AD53" s="78"/>
      <c r="AE53" s="76">
        <f t="shared" si="3"/>
        <v>2.1317829457364379E-2</v>
      </c>
      <c r="AF53" s="78"/>
      <c r="AG53" s="77">
        <f t="shared" si="4"/>
        <v>1.0213178294573644</v>
      </c>
      <c r="AJ53" s="60"/>
      <c r="AO53" s="82">
        <f t="shared" si="8"/>
        <v>7.1487447389354641E-2</v>
      </c>
    </row>
    <row r="54" spans="3:41" x14ac:dyDescent="0.2">
      <c r="C54" s="67">
        <v>2005</v>
      </c>
      <c r="E54" s="76">
        <v>2.579998310840792E-2</v>
      </c>
      <c r="F54" s="63"/>
      <c r="G54" s="77">
        <f t="shared" si="0"/>
        <v>1.0257999831084079</v>
      </c>
      <c r="H54" s="63"/>
      <c r="I54" s="76">
        <v>6.4615921735208692E-2</v>
      </c>
      <c r="J54" s="63"/>
      <c r="K54" s="77">
        <f t="shared" si="1"/>
        <v>1.0646159217352087</v>
      </c>
      <c r="L54" s="63"/>
      <c r="M54" s="76">
        <v>0.24126528177144002</v>
      </c>
      <c r="N54" s="63"/>
      <c r="O54" s="77">
        <f t="shared" si="12"/>
        <v>1.24126528177144</v>
      </c>
      <c r="P54" s="63"/>
      <c r="Q54" s="76">
        <v>2.2847966044862611E-2</v>
      </c>
      <c r="R54" s="63"/>
      <c r="S54" s="77">
        <f t="shared" si="2"/>
        <v>1.0228479660448626</v>
      </c>
      <c r="T54" s="63"/>
      <c r="U54" s="76">
        <v>0.1069</v>
      </c>
      <c r="V54" s="63"/>
      <c r="W54" s="77">
        <f t="shared" si="6"/>
        <v>1.1069</v>
      </c>
      <c r="X54" s="63"/>
      <c r="Y54" s="83">
        <f>Y53</f>
        <v>0.17713863973610344</v>
      </c>
      <c r="Z54" s="63"/>
      <c r="AA54" s="77">
        <f t="shared" si="11"/>
        <v>1.1771386397361034</v>
      </c>
      <c r="AB54" s="63"/>
      <c r="AC54" s="75">
        <v>107.6</v>
      </c>
      <c r="AD54" s="78"/>
      <c r="AE54" s="76">
        <f t="shared" si="3"/>
        <v>2.0872865275142205E-2</v>
      </c>
      <c r="AF54" s="78"/>
      <c r="AG54" s="77">
        <f t="shared" si="4"/>
        <v>1.0208728652751422</v>
      </c>
      <c r="AJ54" s="60"/>
      <c r="AO54" s="82">
        <f t="shared" si="8"/>
        <v>6.4873983022431303E-2</v>
      </c>
    </row>
    <row r="55" spans="3:41" x14ac:dyDescent="0.2">
      <c r="C55" s="67">
        <v>2006</v>
      </c>
      <c r="E55" s="76">
        <v>3.9755895571580879E-2</v>
      </c>
      <c r="F55" s="63"/>
      <c r="G55" s="77">
        <f t="shared" si="0"/>
        <v>1.0397558955715809</v>
      </c>
      <c r="H55" s="63"/>
      <c r="I55" s="76">
        <v>4.0550302716560349E-2</v>
      </c>
      <c r="J55" s="63"/>
      <c r="K55" s="77">
        <f t="shared" si="1"/>
        <v>1.0405503027165603</v>
      </c>
      <c r="L55" s="63"/>
      <c r="M55" s="76">
        <v>0.17261079783213518</v>
      </c>
      <c r="N55" s="63"/>
      <c r="O55" s="77">
        <f t="shared" si="12"/>
        <v>1.1726107978321352</v>
      </c>
      <c r="P55" s="63"/>
      <c r="Q55" s="76">
        <v>0.15355707344828895</v>
      </c>
      <c r="R55" s="63"/>
      <c r="S55" s="77">
        <f t="shared" si="2"/>
        <v>1.1535570734482889</v>
      </c>
      <c r="T55" s="63"/>
      <c r="U55" s="76">
        <v>0.2586</v>
      </c>
      <c r="V55" s="63"/>
      <c r="W55" s="77">
        <f t="shared" si="6"/>
        <v>1.2585999999999999</v>
      </c>
      <c r="X55" s="63"/>
      <c r="Y55" s="83">
        <f>Y54</f>
        <v>0.17713863973610344</v>
      </c>
      <c r="Z55" s="63"/>
      <c r="AA55" s="77">
        <f t="shared" si="11"/>
        <v>1.1771386397361034</v>
      </c>
      <c r="AB55" s="63"/>
      <c r="AC55" s="75">
        <v>109.4</v>
      </c>
      <c r="AD55" s="78"/>
      <c r="AE55" s="76">
        <f t="shared" si="3"/>
        <v>1.6728624535315983E-2</v>
      </c>
      <c r="AF55" s="78"/>
      <c r="AG55" s="77">
        <f t="shared" si="4"/>
        <v>1.016728624535316</v>
      </c>
      <c r="AJ55" s="60"/>
      <c r="AO55" s="82">
        <f t="shared" si="8"/>
        <v>0.20607853672414447</v>
      </c>
    </row>
    <row r="56" spans="3:41" x14ac:dyDescent="0.2">
      <c r="C56" s="67">
        <v>2007</v>
      </c>
      <c r="E56" s="76">
        <v>4.4304517325027826E-2</v>
      </c>
      <c r="F56" s="63"/>
      <c r="G56" s="77">
        <f t="shared" si="0"/>
        <v>1.0443045173250278</v>
      </c>
      <c r="H56" s="63"/>
      <c r="I56" s="76">
        <v>3.6819138174764898E-2</v>
      </c>
      <c r="J56" s="63"/>
      <c r="K56" s="77">
        <f t="shared" si="1"/>
        <v>1.0368191381747649</v>
      </c>
      <c r="L56" s="63"/>
      <c r="M56" s="76">
        <v>9.8318421684903567E-2</v>
      </c>
      <c r="N56" s="63"/>
      <c r="O56" s="77">
        <f t="shared" si="12"/>
        <v>1.0983184216849036</v>
      </c>
      <c r="P56" s="63"/>
      <c r="Q56" s="76">
        <v>-0.10530738463975209</v>
      </c>
      <c r="R56" s="63"/>
      <c r="S56" s="77">
        <f t="shared" si="2"/>
        <v>0.89469261536024791</v>
      </c>
      <c r="T56" s="63"/>
      <c r="U56" s="76">
        <v>-5.7200000000000001E-2</v>
      </c>
      <c r="V56" s="63"/>
      <c r="W56" s="77">
        <f t="shared" si="6"/>
        <v>0.94279999999999997</v>
      </c>
      <c r="X56" s="63"/>
      <c r="Y56" s="84">
        <v>0.18240000000000001</v>
      </c>
      <c r="Z56" s="63"/>
      <c r="AA56" s="77">
        <f t="shared" si="11"/>
        <v>1.1823999999999999</v>
      </c>
      <c r="AB56" s="63"/>
      <c r="AC56" s="75">
        <v>112</v>
      </c>
      <c r="AD56" s="78"/>
      <c r="AE56" s="76">
        <f t="shared" si="3"/>
        <v>2.3765996343692919E-2</v>
      </c>
      <c r="AF56" s="78"/>
      <c r="AG56" s="77">
        <f t="shared" si="4"/>
        <v>1.0237659963436929</v>
      </c>
      <c r="AJ56" s="60"/>
      <c r="AO56" s="82">
        <f t="shared" si="8"/>
        <v>-8.1253692319876045E-2</v>
      </c>
    </row>
    <row r="57" spans="3:41" x14ac:dyDescent="0.2">
      <c r="C57" s="67">
        <v>2008</v>
      </c>
      <c r="E57" s="76">
        <v>3.3285133549777912E-2</v>
      </c>
      <c r="F57" s="63"/>
      <c r="G57" s="77">
        <f t="shared" si="0"/>
        <v>1.0332851335497779</v>
      </c>
      <c r="H57" s="63"/>
      <c r="I57" s="76">
        <v>6.4060042697279274E-2</v>
      </c>
      <c r="J57" s="63"/>
      <c r="K57" s="77">
        <f t="shared" si="1"/>
        <v>1.0640600426972793</v>
      </c>
      <c r="L57" s="63"/>
      <c r="M57" s="76">
        <v>-0.33003488230641098</v>
      </c>
      <c r="N57" s="63"/>
      <c r="O57" s="77">
        <v>0.66996511769358902</v>
      </c>
      <c r="P57" s="63"/>
      <c r="Q57" s="76">
        <v>-0.21194602865780265</v>
      </c>
      <c r="R57" s="63"/>
      <c r="S57" s="77">
        <f t="shared" si="2"/>
        <v>0.78805397134219735</v>
      </c>
      <c r="T57" s="63"/>
      <c r="U57" s="76">
        <v>-0.2918</v>
      </c>
      <c r="V57" s="63"/>
      <c r="W57" s="77">
        <f t="shared" si="6"/>
        <v>0.70819999999999994</v>
      </c>
      <c r="X57" s="63"/>
      <c r="Y57" s="84">
        <v>-0.4163</v>
      </c>
      <c r="Z57" s="63"/>
      <c r="AA57" s="77">
        <f t="shared" si="11"/>
        <v>0.5837</v>
      </c>
      <c r="AB57" s="63"/>
      <c r="AC57" s="75">
        <v>113.3</v>
      </c>
      <c r="AD57" s="78"/>
      <c r="AE57" s="76">
        <f t="shared" si="3"/>
        <v>1.1607142857142927E-2</v>
      </c>
      <c r="AF57" s="78"/>
      <c r="AG57" s="77">
        <f t="shared" si="4"/>
        <v>1.0116071428571429</v>
      </c>
      <c r="AJ57" s="60"/>
      <c r="AO57" s="82">
        <f t="shared" si="8"/>
        <v>-0.2518730143289013</v>
      </c>
    </row>
    <row r="58" spans="3:41" x14ac:dyDescent="0.2">
      <c r="C58" s="67">
        <v>2009</v>
      </c>
      <c r="E58" s="76">
        <v>6.2000000000002053E-3</v>
      </c>
      <c r="F58" s="63"/>
      <c r="G58" s="77">
        <f t="shared" si="0"/>
        <v>1.0062000000000002</v>
      </c>
      <c r="H58" s="63"/>
      <c r="I58" s="76">
        <v>5.4111254111253837E-2</v>
      </c>
      <c r="J58" s="63"/>
      <c r="K58" s="77">
        <f t="shared" si="1"/>
        <v>1.0541112541112538</v>
      </c>
      <c r="L58" s="63"/>
      <c r="M58" s="76">
        <v>0.35054963129729555</v>
      </c>
      <c r="N58" s="63"/>
      <c r="O58" s="77">
        <f>M58+1</f>
        <v>1.3505496312972955</v>
      </c>
      <c r="P58" s="63"/>
      <c r="Q58" s="76">
        <v>7.3949373264319718E-2</v>
      </c>
      <c r="R58" s="63"/>
      <c r="S58" s="77">
        <f t="shared" si="2"/>
        <v>1.0739493732643197</v>
      </c>
      <c r="T58" s="63"/>
      <c r="U58" s="76">
        <v>0.1191</v>
      </c>
      <c r="V58" s="63"/>
      <c r="W58" s="77">
        <f t="shared" si="6"/>
        <v>1.1191</v>
      </c>
      <c r="X58" s="63"/>
      <c r="Y58" s="84">
        <v>0.51590000000000003</v>
      </c>
      <c r="Z58" s="63"/>
      <c r="AA58" s="77">
        <f t="shared" si="11"/>
        <v>1.5159</v>
      </c>
      <c r="AB58" s="63"/>
      <c r="AC58" s="75">
        <v>114.8</v>
      </c>
      <c r="AD58" s="78"/>
      <c r="AE58" s="76">
        <f t="shared" si="3"/>
        <v>1.3239187996469504E-2</v>
      </c>
      <c r="AF58" s="78"/>
      <c r="AG58" s="77">
        <f t="shared" si="4"/>
        <v>1.0132391879964695</v>
      </c>
      <c r="AJ58" s="60"/>
      <c r="AO58" s="82">
        <f t="shared" si="8"/>
        <v>9.6524686632159851E-2</v>
      </c>
    </row>
    <row r="59" spans="3:41" x14ac:dyDescent="0.2">
      <c r="C59" s="67">
        <v>2010</v>
      </c>
      <c r="E59" s="76">
        <v>5.4101176959320263E-3</v>
      </c>
      <c r="F59" s="63"/>
      <c r="G59" s="77">
        <f t="shared" si="0"/>
        <v>1.005410117695932</v>
      </c>
      <c r="H59" s="63"/>
      <c r="I59" s="76">
        <v>6.743519147011745E-2</v>
      </c>
      <c r="J59" s="63"/>
      <c r="K59" s="77">
        <f t="shared" si="1"/>
        <v>1.0674351914701175</v>
      </c>
      <c r="L59" s="63"/>
      <c r="M59" s="76">
        <v>0.17610671639760089</v>
      </c>
      <c r="N59" s="63"/>
      <c r="O59" s="77">
        <f>M59+1</f>
        <v>1.1761067163976009</v>
      </c>
      <c r="P59" s="63"/>
      <c r="Q59" s="76">
        <v>9.0560875049273459E-2</v>
      </c>
      <c r="R59" s="63"/>
      <c r="S59" s="77">
        <f t="shared" si="2"/>
        <v>1.0905608750492735</v>
      </c>
      <c r="T59" s="63"/>
      <c r="U59" s="76">
        <v>2.1299999999999999E-2</v>
      </c>
      <c r="V59" s="63"/>
      <c r="W59" s="77">
        <f t="shared" si="6"/>
        <v>1.0213000000000001</v>
      </c>
      <c r="X59" s="63"/>
      <c r="Y59" s="84">
        <v>0.12670000000000001</v>
      </c>
      <c r="Z59" s="63"/>
      <c r="AA59" s="77">
        <f t="shared" si="11"/>
        <v>1.1267</v>
      </c>
      <c r="AB59" s="63"/>
      <c r="AC59" s="75">
        <v>117.5</v>
      </c>
      <c r="AD59" s="78"/>
      <c r="AE59" s="76">
        <f t="shared" si="3"/>
        <v>2.3519163763066286E-2</v>
      </c>
      <c r="AF59" s="78"/>
      <c r="AG59" s="77">
        <f t="shared" si="4"/>
        <v>1.0235191637630663</v>
      </c>
      <c r="AJ59" s="60"/>
      <c r="AO59" s="82">
        <f t="shared" si="8"/>
        <v>5.5930437524636729E-2</v>
      </c>
    </row>
    <row r="60" spans="3:41" x14ac:dyDescent="0.2">
      <c r="C60" s="67">
        <v>2011</v>
      </c>
      <c r="E60" s="76">
        <v>1.0000000000000009E-2</v>
      </c>
      <c r="F60" s="63"/>
      <c r="G60" s="77">
        <f t="shared" si="0"/>
        <v>1.01</v>
      </c>
      <c r="H60" s="63"/>
      <c r="I60" s="76">
        <v>9.670000000000134E-2</v>
      </c>
      <c r="J60" s="63"/>
      <c r="K60" s="77">
        <f t="shared" si="1"/>
        <v>1.0967000000000013</v>
      </c>
      <c r="L60" s="63"/>
      <c r="M60" s="76">
        <v>-8.7099999999999511E-2</v>
      </c>
      <c r="N60" s="63"/>
      <c r="O60" s="77">
        <f>M60+1</f>
        <v>0.91290000000000049</v>
      </c>
      <c r="P60" s="63"/>
      <c r="Q60" s="76">
        <v>4.6399999999998887E-2</v>
      </c>
      <c r="R60" s="63"/>
      <c r="S60" s="77">
        <f t="shared" si="2"/>
        <v>1.0463999999999989</v>
      </c>
      <c r="T60" s="63"/>
      <c r="U60" s="76">
        <v>-9.9700000000000233E-2</v>
      </c>
      <c r="V60" s="63"/>
      <c r="W60" s="77">
        <f t="shared" si="6"/>
        <v>0.90029999999999977</v>
      </c>
      <c r="X60" s="63"/>
      <c r="Y60" s="84">
        <v>-0.16400000000000001</v>
      </c>
      <c r="Z60" s="63"/>
      <c r="AA60" s="77">
        <f t="shared" si="11"/>
        <v>0.83599999999999997</v>
      </c>
      <c r="AB60" s="63"/>
      <c r="AC60" s="75">
        <v>120.2</v>
      </c>
      <c r="AD60" s="78"/>
      <c r="AE60" s="76">
        <f t="shared" si="3"/>
        <v>2.297872340425533E-2</v>
      </c>
      <c r="AF60" s="78"/>
      <c r="AG60" s="77">
        <f t="shared" si="4"/>
        <v>1.0229787234042553</v>
      </c>
      <c r="AJ60" s="60"/>
      <c r="AO60" s="82">
        <f t="shared" si="8"/>
        <v>-2.6650000000000673E-2</v>
      </c>
    </row>
    <row r="61" spans="3:41" x14ac:dyDescent="0.2">
      <c r="C61" s="67">
        <v>2012</v>
      </c>
      <c r="E61" s="76">
        <v>1.0099999999999998E-2</v>
      </c>
      <c r="F61" s="63"/>
      <c r="G61" s="77">
        <f t="shared" si="0"/>
        <v>1.0101</v>
      </c>
      <c r="H61" s="63"/>
      <c r="I61" s="76">
        <v>3.6000000000000476E-2</v>
      </c>
      <c r="J61" s="63"/>
      <c r="K61" s="77">
        <f t="shared" si="1"/>
        <v>1.0360000000000005</v>
      </c>
      <c r="L61" s="63"/>
      <c r="M61" s="76">
        <v>7.1900000000000519E-2</v>
      </c>
      <c r="N61" s="63"/>
      <c r="O61" s="77">
        <f>M61+1</f>
        <v>1.0719000000000005</v>
      </c>
      <c r="P61" s="63"/>
      <c r="Q61" s="76">
        <v>0.13429999999999964</v>
      </c>
      <c r="R61" s="63"/>
      <c r="S61" s="77">
        <f t="shared" si="2"/>
        <v>1.1342999999999996</v>
      </c>
      <c r="T61" s="63"/>
      <c r="U61" s="76">
        <v>0.14720000000000133</v>
      </c>
      <c r="V61" s="63"/>
      <c r="W61" s="77">
        <f t="shared" si="6"/>
        <v>1.1472000000000013</v>
      </c>
      <c r="X61" s="63"/>
      <c r="Y61" s="84">
        <v>0.15609999999999999</v>
      </c>
      <c r="Z61" s="63"/>
      <c r="AA61" s="77">
        <f t="shared" si="11"/>
        <v>1.1560999999999999</v>
      </c>
      <c r="AB61" s="63"/>
      <c r="AC61" s="75">
        <v>121.2</v>
      </c>
      <c r="AD61" s="78"/>
      <c r="AE61" s="76">
        <f t="shared" si="3"/>
        <v>8.3194675540765317E-3</v>
      </c>
      <c r="AF61" s="78"/>
      <c r="AG61" s="77">
        <f t="shared" si="4"/>
        <v>1.0083194675540765</v>
      </c>
      <c r="AJ61" s="60"/>
      <c r="AO61" s="82">
        <f t="shared" si="8"/>
        <v>0.14075000000000049</v>
      </c>
    </row>
    <row r="62" spans="3:41" x14ac:dyDescent="0.2">
      <c r="C62" s="67">
        <v>2013</v>
      </c>
      <c r="E62" s="76">
        <v>1.0099999999999998E-2</v>
      </c>
      <c r="F62" s="63"/>
      <c r="G62" s="77">
        <f t="shared" si="0"/>
        <v>1.0101</v>
      </c>
      <c r="H62" s="63"/>
      <c r="I62" s="76">
        <v>-1.1900000000000022E-2</v>
      </c>
      <c r="J62" s="63"/>
      <c r="K62" s="77">
        <f t="shared" si="1"/>
        <v>0.98809999999999998</v>
      </c>
      <c r="L62" s="63"/>
      <c r="M62" s="76">
        <v>0.12989999999999879</v>
      </c>
      <c r="N62" s="63"/>
      <c r="O62" s="77">
        <v>1.1298999999999988</v>
      </c>
      <c r="P62" s="63"/>
      <c r="Q62" s="76">
        <v>0.4126999999999994</v>
      </c>
      <c r="R62" s="63"/>
      <c r="S62" s="77">
        <f t="shared" si="2"/>
        <v>1.4126999999999994</v>
      </c>
      <c r="T62" s="63"/>
      <c r="U62" s="76">
        <v>0.31020000000000114</v>
      </c>
      <c r="V62" s="63"/>
      <c r="W62" s="77">
        <f t="shared" si="6"/>
        <v>1.3102000000000011</v>
      </c>
      <c r="X62" s="63"/>
      <c r="Y62" s="84">
        <v>3.9300000000000002E-2</v>
      </c>
      <c r="Z62" s="63"/>
      <c r="AA62" s="77">
        <f t="shared" si="11"/>
        <v>1.0392999999999999</v>
      </c>
      <c r="AB62" s="63"/>
      <c r="AC62" s="75">
        <v>122.7</v>
      </c>
      <c r="AD62" s="78"/>
      <c r="AE62" s="76">
        <f t="shared" si="3"/>
        <v>1.2376237623762387E-2</v>
      </c>
      <c r="AF62" s="78"/>
      <c r="AG62" s="77">
        <f t="shared" si="4"/>
        <v>1.0123762376237624</v>
      </c>
      <c r="AJ62" s="60"/>
      <c r="AO62" s="82">
        <f t="shared" si="8"/>
        <v>0.36145000000000027</v>
      </c>
    </row>
    <row r="63" spans="3:41" x14ac:dyDescent="0.2">
      <c r="C63" s="67">
        <v>2014</v>
      </c>
      <c r="E63" s="76">
        <v>9.100000000000108E-3</v>
      </c>
      <c r="F63" s="63"/>
      <c r="G63" s="77">
        <f t="shared" si="0"/>
        <v>1.0091000000000001</v>
      </c>
      <c r="H63" s="63"/>
      <c r="I63" s="76">
        <v>8.7899999999999423E-2</v>
      </c>
      <c r="J63" s="63"/>
      <c r="K63" s="77">
        <f t="shared" si="1"/>
        <v>1.0878999999999994</v>
      </c>
      <c r="L63" s="63"/>
      <c r="M63" s="76">
        <v>0.10549999999999859</v>
      </c>
      <c r="N63" s="63"/>
      <c r="O63" s="77">
        <f t="shared" ref="O63:O72" si="13">M63+1</f>
        <v>1.1054999999999986</v>
      </c>
      <c r="P63" s="63"/>
      <c r="Q63" s="76">
        <v>0.23930000000000007</v>
      </c>
      <c r="R63" s="63"/>
      <c r="S63" s="77">
        <f t="shared" si="2"/>
        <v>1.2393000000000001</v>
      </c>
      <c r="T63" s="63"/>
      <c r="U63" s="76">
        <v>3.6700000000000843E-2</v>
      </c>
      <c r="V63" s="63"/>
      <c r="W63" s="77">
        <f t="shared" si="6"/>
        <v>1.0367000000000008</v>
      </c>
      <c r="X63" s="63"/>
      <c r="Y63" s="84">
        <v>6.6299999999999998E-2</v>
      </c>
      <c r="Z63" s="63"/>
      <c r="AA63" s="77">
        <f t="shared" si="11"/>
        <v>1.0663</v>
      </c>
      <c r="AB63" s="63"/>
      <c r="AC63" s="75">
        <v>124.5</v>
      </c>
      <c r="AD63" s="78"/>
      <c r="AE63" s="76">
        <f t="shared" si="3"/>
        <v>1.4669926650366705E-2</v>
      </c>
      <c r="AF63" s="78"/>
      <c r="AG63" s="77">
        <f t="shared" si="4"/>
        <v>1.0146699266503667</v>
      </c>
      <c r="AJ63" s="60"/>
      <c r="AO63" s="82">
        <f t="shared" si="8"/>
        <v>0.13800000000000046</v>
      </c>
    </row>
    <row r="64" spans="3:41" x14ac:dyDescent="0.2">
      <c r="C64" s="67">
        <v>2015</v>
      </c>
      <c r="E64" s="76">
        <v>6.2999999999999723E-3</v>
      </c>
      <c r="F64" s="63"/>
      <c r="G64" s="77">
        <f t="shared" si="0"/>
        <v>1.0063</v>
      </c>
      <c r="H64" s="63"/>
      <c r="I64" s="76">
        <v>3.5199999999999676E-2</v>
      </c>
      <c r="J64" s="63"/>
      <c r="K64" s="77">
        <f t="shared" si="1"/>
        <v>1.0351999999999997</v>
      </c>
      <c r="L64" s="63"/>
      <c r="M64" s="76">
        <v>-8.3200000000000163E-2</v>
      </c>
      <c r="N64" s="63"/>
      <c r="O64" s="77">
        <f t="shared" si="13"/>
        <v>0.91679999999999984</v>
      </c>
      <c r="P64" s="63"/>
      <c r="Q64" s="76">
        <v>0.21589999999999954</v>
      </c>
      <c r="R64" s="63"/>
      <c r="S64" s="77">
        <f t="shared" si="2"/>
        <v>1.2158999999999995</v>
      </c>
      <c r="T64" s="63"/>
      <c r="U64" s="76">
        <v>0.18950000000000045</v>
      </c>
      <c r="V64" s="63"/>
      <c r="W64" s="77">
        <f t="shared" si="6"/>
        <v>1.1895000000000004</v>
      </c>
      <c r="X64" s="63"/>
      <c r="Y64" s="84">
        <v>2.0400000000000001E-2</v>
      </c>
      <c r="Z64" s="63"/>
      <c r="AA64" s="77">
        <f t="shared" si="11"/>
        <v>1.0204</v>
      </c>
      <c r="AB64" s="63"/>
      <c r="AC64" s="75">
        <v>126.5</v>
      </c>
      <c r="AD64" s="78"/>
      <c r="AE64" s="76">
        <f t="shared" si="3"/>
        <v>1.6064257028112428E-2</v>
      </c>
      <c r="AF64" s="78"/>
      <c r="AG64" s="77">
        <f t="shared" si="4"/>
        <v>1.0160642570281124</v>
      </c>
      <c r="AJ64" s="60"/>
      <c r="AO64" s="82">
        <f t="shared" si="8"/>
        <v>0.20269999999999999</v>
      </c>
    </row>
    <row r="65" spans="3:41" x14ac:dyDescent="0.2">
      <c r="C65" s="67">
        <v>2016</v>
      </c>
      <c r="E65" s="76">
        <v>5.1000000000001044E-3</v>
      </c>
      <c r="F65" s="63"/>
      <c r="G65" s="77">
        <f t="shared" si="0"/>
        <v>1.0051000000000001</v>
      </c>
      <c r="H65" s="63"/>
      <c r="I65" s="76">
        <v>1.6600000000000392E-2</v>
      </c>
      <c r="J65" s="63"/>
      <c r="K65" s="77">
        <f t="shared" si="1"/>
        <v>1.0166000000000004</v>
      </c>
      <c r="L65" s="63"/>
      <c r="M65" s="76">
        <v>0.2108000000000001</v>
      </c>
      <c r="N65" s="63"/>
      <c r="O65" s="77">
        <f t="shared" si="13"/>
        <v>1.2108000000000001</v>
      </c>
      <c r="P65" s="63"/>
      <c r="Q65" s="76">
        <v>8.0899999999998862E-2</v>
      </c>
      <c r="R65" s="63"/>
      <c r="S65" s="77">
        <f t="shared" si="2"/>
        <v>1.0808999999999989</v>
      </c>
      <c r="T65" s="63"/>
      <c r="U65" s="76">
        <v>-2.4899999999999478E-2</v>
      </c>
      <c r="V65" s="63"/>
      <c r="W65" s="77">
        <f t="shared" si="6"/>
        <v>0.97510000000000052</v>
      </c>
      <c r="X65" s="63"/>
      <c r="Y65" s="84">
        <v>7.3400000000000007E-2</v>
      </c>
      <c r="Z65" s="63"/>
      <c r="AA65" s="77">
        <f t="shared" si="11"/>
        <v>1.0733999999999999</v>
      </c>
      <c r="AB65" s="63"/>
      <c r="AC65" s="75">
        <v>128.4</v>
      </c>
      <c r="AD65" s="78"/>
      <c r="AE65" s="76">
        <f t="shared" si="3"/>
        <v>1.5019762845849938E-2</v>
      </c>
      <c r="AF65" s="78"/>
      <c r="AG65" s="77">
        <f t="shared" si="4"/>
        <v>1.0150197628458499</v>
      </c>
      <c r="AJ65" s="60"/>
      <c r="AO65" s="82">
        <f t="shared" si="8"/>
        <v>2.7999999999999692E-2</v>
      </c>
    </row>
    <row r="66" spans="3:41" x14ac:dyDescent="0.2">
      <c r="C66" s="67">
        <v>2017</v>
      </c>
      <c r="E66" s="76">
        <v>5.4999999999999997E-3</v>
      </c>
      <c r="F66" s="63"/>
      <c r="G66" s="77">
        <f t="shared" ref="G66:G72" si="14">E66+1</f>
        <v>1.0055000000000001</v>
      </c>
      <c r="H66" s="63"/>
      <c r="I66" s="76">
        <v>2.52E-2</v>
      </c>
      <c r="J66" s="63"/>
      <c r="K66" s="77">
        <f t="shared" si="1"/>
        <v>1.0251999999999999</v>
      </c>
      <c r="L66" s="63"/>
      <c r="M66" s="76">
        <v>9.0999999999999998E-2</v>
      </c>
      <c r="N66" s="63"/>
      <c r="O66" s="77">
        <f t="shared" si="13"/>
        <v>1.091</v>
      </c>
      <c r="P66" s="63"/>
      <c r="Q66" s="76">
        <v>0.13830000000000076</v>
      </c>
      <c r="R66" s="63"/>
      <c r="S66" s="77">
        <f t="shared" si="2"/>
        <v>1.1383000000000008</v>
      </c>
      <c r="T66" s="63"/>
      <c r="U66" s="76">
        <v>0.16819999999999902</v>
      </c>
      <c r="V66" s="63"/>
      <c r="W66" s="77">
        <f t="shared" si="6"/>
        <v>1.168199999999999</v>
      </c>
      <c r="X66" s="63"/>
      <c r="Y66" s="84">
        <v>0.28260000000000002</v>
      </c>
      <c r="Z66" s="63"/>
      <c r="AA66" s="77">
        <f t="shared" si="11"/>
        <v>1.2826</v>
      </c>
      <c r="AB66" s="63"/>
      <c r="AC66" s="75">
        <v>130.80000000000001</v>
      </c>
      <c r="AD66" s="78"/>
      <c r="AE66" s="76">
        <f t="shared" si="3"/>
        <v>1.8691588785046731E-2</v>
      </c>
      <c r="AF66" s="78"/>
      <c r="AG66" s="77">
        <f t="shared" ref="AG66:AG72" si="15">AE66+1</f>
        <v>1.0186915887850467</v>
      </c>
      <c r="AJ66" s="60"/>
      <c r="AO66" s="82">
        <f t="shared" si="8"/>
        <v>0.15324999999999989</v>
      </c>
    </row>
    <row r="67" spans="3:41" x14ac:dyDescent="0.2">
      <c r="C67" s="67">
        <v>2018</v>
      </c>
      <c r="E67" s="76">
        <v>1.38E-2</v>
      </c>
      <c r="F67" s="63"/>
      <c r="G67" s="77">
        <f t="shared" si="14"/>
        <v>1.0138</v>
      </c>
      <c r="H67" s="63"/>
      <c r="I67" s="76">
        <v>1.41E-2</v>
      </c>
      <c r="J67" s="63"/>
      <c r="K67" s="77">
        <f t="shared" si="1"/>
        <v>1.0141</v>
      </c>
      <c r="L67" s="63"/>
      <c r="M67" s="76">
        <v>-8.8900000000000007E-2</v>
      </c>
      <c r="N67" s="63"/>
      <c r="O67" s="77">
        <f t="shared" si="13"/>
        <v>0.91110000000000002</v>
      </c>
      <c r="P67" s="63"/>
      <c r="Q67" s="76">
        <v>4.2299999999999997E-2</v>
      </c>
      <c r="R67" s="63"/>
      <c r="S67" s="77">
        <f t="shared" si="2"/>
        <v>1.0423</v>
      </c>
      <c r="T67" s="63"/>
      <c r="U67" s="76">
        <v>-6.0299999999999999E-2</v>
      </c>
      <c r="V67" s="63"/>
      <c r="W67" s="77">
        <f t="shared" si="6"/>
        <v>0.93969999999999998</v>
      </c>
      <c r="X67" s="63"/>
      <c r="Y67" s="84">
        <v>-6.8699999999999997E-2</v>
      </c>
      <c r="Z67" s="63"/>
      <c r="AA67" s="77">
        <f t="shared" si="11"/>
        <v>0.93130000000000002</v>
      </c>
      <c r="AB67" s="63"/>
      <c r="AC67" s="75">
        <v>133.4</v>
      </c>
      <c r="AD67" s="78"/>
      <c r="AE67" s="76">
        <f t="shared" si="3"/>
        <v>1.9877675840978437E-2</v>
      </c>
      <c r="AF67" s="78"/>
      <c r="AG67" s="77">
        <f t="shared" si="15"/>
        <v>1.0198776758409784</v>
      </c>
      <c r="AJ67" s="60"/>
      <c r="AO67" s="82">
        <f t="shared" si="8"/>
        <v>-9.0000000000000011E-3</v>
      </c>
    </row>
    <row r="68" spans="3:41" x14ac:dyDescent="0.2">
      <c r="C68" s="67">
        <v>2019</v>
      </c>
      <c r="E68" s="76">
        <v>1.61E-2</v>
      </c>
      <c r="F68" s="63"/>
      <c r="G68" s="77">
        <f t="shared" si="14"/>
        <v>1.0161</v>
      </c>
      <c r="H68" s="63"/>
      <c r="I68" s="76">
        <v>6.8699999999999997E-2</v>
      </c>
      <c r="J68" s="63"/>
      <c r="K68" s="77">
        <f>I68+1</f>
        <v>1.0687</v>
      </c>
      <c r="L68" s="63"/>
      <c r="M68" s="76">
        <v>0.2288</v>
      </c>
      <c r="N68" s="63"/>
      <c r="O68" s="77">
        <f t="shared" si="13"/>
        <v>1.2288000000000001</v>
      </c>
      <c r="P68" s="63"/>
      <c r="Q68" s="76">
        <v>0.24840000000000001</v>
      </c>
      <c r="R68" s="63"/>
      <c r="S68" s="77">
        <f>Q68+1</f>
        <v>1.2484</v>
      </c>
      <c r="T68" s="63"/>
      <c r="U68" s="76">
        <v>0.1585</v>
      </c>
      <c r="V68" s="63"/>
      <c r="W68" s="77">
        <f>U68+1</f>
        <v>1.1585000000000001</v>
      </c>
      <c r="X68" s="63"/>
      <c r="Y68" s="84">
        <v>0.12429999999999999</v>
      </c>
      <c r="Z68" s="63"/>
      <c r="AA68" s="77">
        <f t="shared" si="11"/>
        <v>1.1243000000000001</v>
      </c>
      <c r="AB68" s="63"/>
      <c r="AC68" s="75">
        <v>136.4</v>
      </c>
      <c r="AD68" s="78"/>
      <c r="AE68" s="76">
        <f>AC68/AC67-1</f>
        <v>2.2488755622188883E-2</v>
      </c>
      <c r="AF68" s="78"/>
      <c r="AG68" s="77">
        <f t="shared" si="15"/>
        <v>1.0224887556221889</v>
      </c>
      <c r="AJ68" s="60"/>
      <c r="AO68" s="82">
        <f t="shared" si="8"/>
        <v>0.20345000000000002</v>
      </c>
    </row>
    <row r="69" spans="3:41" x14ac:dyDescent="0.2">
      <c r="C69" s="67">
        <v>2020</v>
      </c>
      <c r="E69" s="76">
        <v>8.6E-3</v>
      </c>
      <c r="F69" s="63"/>
      <c r="G69" s="77">
        <f t="shared" si="14"/>
        <v>1.0085999999999999</v>
      </c>
      <c r="H69" s="63"/>
      <c r="I69" s="76">
        <v>8.6800000000000002E-2</v>
      </c>
      <c r="J69" s="63"/>
      <c r="K69" s="77">
        <f>I69+1</f>
        <v>1.0868</v>
      </c>
      <c r="L69" s="63"/>
      <c r="M69" s="76">
        <v>5.6000000000000001E-2</v>
      </c>
      <c r="N69" s="63"/>
      <c r="O69" s="77">
        <f t="shared" si="13"/>
        <v>1.056</v>
      </c>
      <c r="P69" s="63"/>
      <c r="Q69" s="76">
        <v>0.16320000000000001</v>
      </c>
      <c r="R69" s="63"/>
      <c r="S69" s="77">
        <f>Q69+1</f>
        <v>1.1632</v>
      </c>
      <c r="T69" s="63"/>
      <c r="U69" s="76">
        <v>5.9200000000000003E-2</v>
      </c>
      <c r="V69" s="63"/>
      <c r="W69" s="77">
        <f>U69+1</f>
        <v>1.0591999999999999</v>
      </c>
      <c r="X69" s="63"/>
      <c r="Y69" s="84">
        <v>0.1623</v>
      </c>
      <c r="Z69" s="63"/>
      <c r="AA69" s="77">
        <f t="shared" si="11"/>
        <v>1.1623000000000001</v>
      </c>
      <c r="AB69" s="63"/>
      <c r="AC69" s="75">
        <v>137.4</v>
      </c>
      <c r="AD69" s="78"/>
      <c r="AE69" s="76">
        <f>AC69/AC68-1</f>
        <v>7.3313782991202281E-3</v>
      </c>
      <c r="AF69" s="78"/>
      <c r="AG69" s="77">
        <f t="shared" si="15"/>
        <v>1.0073313782991202</v>
      </c>
      <c r="AJ69" s="60"/>
      <c r="AO69" s="82">
        <f t="shared" si="8"/>
        <v>0.11120000000000001</v>
      </c>
    </row>
    <row r="70" spans="3:41" x14ac:dyDescent="0.2">
      <c r="C70" s="67">
        <v>2021</v>
      </c>
      <c r="E70" s="76">
        <v>1.6999999999999999E-3</v>
      </c>
      <c r="F70" s="63"/>
      <c r="G70" s="77">
        <f t="shared" si="14"/>
        <v>1.0017</v>
      </c>
      <c r="H70" s="63"/>
      <c r="I70" s="76">
        <v>-2.5399999999999999E-2</v>
      </c>
      <c r="J70" s="63"/>
      <c r="K70" s="77">
        <f>I70+1</f>
        <v>0.97460000000000002</v>
      </c>
      <c r="L70" s="63"/>
      <c r="M70" s="76">
        <v>0.25090000000000001</v>
      </c>
      <c r="N70" s="63"/>
      <c r="O70" s="77">
        <f t="shared" si="13"/>
        <v>1.2509000000000001</v>
      </c>
      <c r="P70" s="63"/>
      <c r="Q70" s="76">
        <v>0.27610000000000001</v>
      </c>
      <c r="R70" s="63"/>
      <c r="S70" s="77">
        <f>Q70+1</f>
        <v>1.2761</v>
      </c>
      <c r="T70" s="63"/>
      <c r="U70" s="84">
        <v>0.1032</v>
      </c>
      <c r="V70" s="63"/>
      <c r="W70" s="77">
        <f>U70+1</f>
        <v>1.1032</v>
      </c>
      <c r="X70" s="63"/>
      <c r="Y70" s="84">
        <v>-3.3700000000000001E-2</v>
      </c>
      <c r="Z70" s="63"/>
      <c r="AA70" s="77">
        <f t="shared" si="11"/>
        <v>0.96630000000000005</v>
      </c>
      <c r="AB70" s="63"/>
      <c r="AC70" s="75">
        <v>144</v>
      </c>
      <c r="AD70" s="78"/>
      <c r="AE70" s="76">
        <f>AC70/AC69-1</f>
        <v>4.8034934497816595E-2</v>
      </c>
      <c r="AF70" s="78"/>
      <c r="AG70" s="77">
        <f t="shared" si="15"/>
        <v>1.0480349344978166</v>
      </c>
      <c r="AJ70" s="60"/>
      <c r="AO70" s="82">
        <f>(U70+Q70)/2</f>
        <v>0.18965000000000001</v>
      </c>
    </row>
    <row r="71" spans="3:41" x14ac:dyDescent="0.2">
      <c r="C71" s="67">
        <v>2022</v>
      </c>
      <c r="E71" s="76">
        <v>1.7999999999999999E-2</v>
      </c>
      <c r="F71" s="63"/>
      <c r="G71" s="77">
        <f t="shared" ref="G71" si="16">E71+1</f>
        <v>1.018</v>
      </c>
      <c r="H71" s="63"/>
      <c r="I71" s="76">
        <v>-0.1169</v>
      </c>
      <c r="J71" s="63"/>
      <c r="K71" s="77">
        <f>I71+1</f>
        <v>0.8831</v>
      </c>
      <c r="L71" s="63"/>
      <c r="M71" s="76">
        <v>-5.8400000000000001E-2</v>
      </c>
      <c r="N71" s="63"/>
      <c r="O71" s="77">
        <f t="shared" ref="O71" si="17">M71+1</f>
        <v>0.94159999999999999</v>
      </c>
      <c r="P71" s="63"/>
      <c r="Q71" s="76">
        <v>-0.1216</v>
      </c>
      <c r="R71" s="63"/>
      <c r="S71" s="77">
        <f>Q71+1</f>
        <v>0.87839999999999996</v>
      </c>
      <c r="T71" s="63"/>
      <c r="U71" s="84">
        <v>-8.2299999999999998E-2</v>
      </c>
      <c r="V71" s="63"/>
      <c r="W71" s="77">
        <f>U71+1</f>
        <v>0.91769999999999996</v>
      </c>
      <c r="X71" s="63"/>
      <c r="Y71" s="84">
        <v>-0.14280000000000001</v>
      </c>
      <c r="Z71" s="63"/>
      <c r="AA71" s="77">
        <f t="shared" ref="AA71" si="18">Y71+1</f>
        <v>0.85719999999999996</v>
      </c>
      <c r="AB71" s="63"/>
      <c r="AC71" s="75">
        <v>153.1</v>
      </c>
      <c r="AD71" s="78"/>
      <c r="AE71" s="76">
        <f>AC71/AC70-1</f>
        <v>6.3194444444444331E-2</v>
      </c>
      <c r="AF71" s="78"/>
      <c r="AG71" s="77">
        <f t="shared" ref="AG71" si="19">AE71+1</f>
        <v>1.0631944444444443</v>
      </c>
      <c r="AJ71" s="60"/>
      <c r="AO71" s="82">
        <f>(U71+Q71)/2</f>
        <v>-0.10195</v>
      </c>
    </row>
    <row r="72" spans="3:41" x14ac:dyDescent="0.2">
      <c r="C72" s="67">
        <v>2023</v>
      </c>
      <c r="E72" s="76">
        <v>4.7100000000000003E-2</v>
      </c>
      <c r="F72" s="63"/>
      <c r="G72" s="77">
        <f t="shared" si="14"/>
        <v>1.0470999999999999</v>
      </c>
      <c r="H72" s="63"/>
      <c r="I72" s="76">
        <v>6.6900000000000001E-2</v>
      </c>
      <c r="J72" s="63"/>
      <c r="K72" s="77">
        <f>I72+1</f>
        <v>1.0669</v>
      </c>
      <c r="L72" s="63"/>
      <c r="M72" s="76">
        <v>0.11749999999999999</v>
      </c>
      <c r="N72" s="63"/>
      <c r="O72" s="77">
        <f t="shared" si="13"/>
        <v>1.1174999999999999</v>
      </c>
      <c r="P72" s="63"/>
      <c r="Q72" s="76">
        <v>0.22900000000000001</v>
      </c>
      <c r="R72" s="63"/>
      <c r="S72" s="77">
        <f>Q72+1</f>
        <v>1.2290000000000001</v>
      </c>
      <c r="T72" s="63"/>
      <c r="U72" s="84">
        <v>0.1507</v>
      </c>
      <c r="V72" s="63"/>
      <c r="W72" s="77">
        <f>U72+1</f>
        <v>1.1507000000000001</v>
      </c>
      <c r="X72" s="63"/>
      <c r="Y72" s="84">
        <v>6.88E-2</v>
      </c>
      <c r="Z72" s="85"/>
      <c r="AA72" s="77">
        <f t="shared" si="11"/>
        <v>1.0688</v>
      </c>
      <c r="AB72" s="63"/>
      <c r="AC72" s="75">
        <v>158.30000000000001</v>
      </c>
      <c r="AD72" s="78"/>
      <c r="AE72" s="159">
        <f>AC72/AC71-1</f>
        <v>3.3964728935336419E-2</v>
      </c>
      <c r="AF72" s="78"/>
      <c r="AG72" s="77">
        <f t="shared" si="15"/>
        <v>1.0339647289353364</v>
      </c>
      <c r="AJ72" s="60"/>
      <c r="AO72" s="86">
        <f>(U72+Q72)/2</f>
        <v>0.18985000000000002</v>
      </c>
    </row>
    <row r="73" spans="3:41" s="60" customFormat="1" ht="34.5" customHeight="1" x14ac:dyDescent="0.2">
      <c r="C73" s="87" t="s">
        <v>115</v>
      </c>
      <c r="D73" s="47"/>
      <c r="E73" s="346">
        <f>GEOMEAN(G23:G72)-1</f>
        <v>5.648323351428064E-2</v>
      </c>
      <c r="F73" s="347"/>
      <c r="G73" s="348"/>
      <c r="H73" s="88"/>
      <c r="I73" s="346">
        <f>GEOMEAN(K23:K72)-1</f>
        <v>7.4741053621911524E-2</v>
      </c>
      <c r="J73" s="347"/>
      <c r="K73" s="348"/>
      <c r="L73" s="88"/>
      <c r="M73" s="346">
        <f>GEOMEAN(O23:O72)-1</f>
        <v>9.2104086423425047E-2</v>
      </c>
      <c r="N73" s="347"/>
      <c r="O73" s="348"/>
      <c r="P73" s="88"/>
      <c r="Q73" s="346">
        <f>GEOMEAN(S23:S72)-1</f>
        <v>0.11790162092115097</v>
      </c>
      <c r="R73" s="347"/>
      <c r="S73" s="348"/>
      <c r="T73" s="88"/>
      <c r="U73" s="346">
        <f>GEOMEAN(W23:W72)-1</f>
        <v>9.4796018220555167E-2</v>
      </c>
      <c r="V73" s="347"/>
      <c r="W73" s="348"/>
      <c r="X73" s="89"/>
      <c r="Y73" s="346">
        <f>GEOMEAN(AA23:AA72)-1</f>
        <v>0.11137600015091209</v>
      </c>
      <c r="Z73" s="347"/>
      <c r="AA73" s="348"/>
      <c r="AB73" s="89"/>
      <c r="AC73" s="346">
        <f>GEOMEAN(AG23:AG72)-1</f>
        <v>3.8021374968342458E-2</v>
      </c>
      <c r="AD73" s="347"/>
      <c r="AE73" s="347"/>
      <c r="AF73" s="347"/>
      <c r="AG73" s="348"/>
    </row>
    <row r="74" spans="3:41" s="60" customFormat="1" ht="40.25" customHeight="1" x14ac:dyDescent="0.2">
      <c r="C74" s="87" t="s">
        <v>116</v>
      </c>
      <c r="D74" s="47"/>
      <c r="E74" s="346">
        <f>((1+E73)/(1+$AC$73)-1)</f>
        <v>1.7785624642364661E-2</v>
      </c>
      <c r="F74" s="347"/>
      <c r="G74" s="348"/>
      <c r="H74" s="88"/>
      <c r="I74" s="346">
        <f>((1+I73)/(1+$AC$73)-1)</f>
        <v>3.5374684509448473E-2</v>
      </c>
      <c r="J74" s="347"/>
      <c r="K74" s="348"/>
      <c r="L74" s="88"/>
      <c r="M74" s="346">
        <f>((1+M73)/(1+$AC$73)-1)</f>
        <v>5.2101731967448162E-2</v>
      </c>
      <c r="N74" s="347"/>
      <c r="O74" s="348"/>
      <c r="P74" s="88"/>
      <c r="Q74" s="346">
        <f>((1+Q73)/(1+$AC$73)-1)</f>
        <v>7.6954336277752278E-2</v>
      </c>
      <c r="R74" s="347"/>
      <c r="S74" s="348"/>
      <c r="T74" s="88"/>
      <c r="U74" s="346">
        <f>((1+U73)/(1+$AC$73)-1)</f>
        <v>5.4695061798649691E-2</v>
      </c>
      <c r="V74" s="347"/>
      <c r="W74" s="348"/>
      <c r="X74" s="89"/>
      <c r="Y74" s="346">
        <f>((1+Y73)/(1+$AC$73)-1)</f>
        <v>7.0667740522016409E-2</v>
      </c>
      <c r="Z74" s="347"/>
      <c r="AA74" s="348"/>
      <c r="AB74" s="89"/>
      <c r="AC74" s="346" t="s">
        <v>26</v>
      </c>
      <c r="AD74" s="347"/>
      <c r="AE74" s="347"/>
      <c r="AF74" s="347"/>
      <c r="AG74" s="348"/>
    </row>
    <row r="75" spans="3:41" s="60" customFormat="1" ht="53.25" customHeight="1" x14ac:dyDescent="0.2">
      <c r="C75" s="87" t="s">
        <v>117</v>
      </c>
      <c r="D75" s="47"/>
      <c r="E75" s="346">
        <f>(1+E74)*(1+'Summary Rates'!$H$5)-1</f>
        <v>3.8853787072461454E-2</v>
      </c>
      <c r="F75" s="347"/>
      <c r="G75" s="348"/>
      <c r="H75" s="88"/>
      <c r="I75" s="346">
        <f>(1+I74)*(1+'Summary Rates'!$H$5)-1</f>
        <v>5.6806940478794088E-2</v>
      </c>
      <c r="J75" s="347"/>
      <c r="K75" s="348"/>
      <c r="L75" s="88"/>
      <c r="M75" s="346">
        <f>(1+M74)*(1+'Summary Rates'!$H$5)-1</f>
        <v>7.3880237819174299E-2</v>
      </c>
      <c r="N75" s="347"/>
      <c r="O75" s="348"/>
      <c r="P75" s="88"/>
      <c r="Q75" s="346">
        <f>(1+Q74)*(1+'Summary Rates'!$H$5)-1</f>
        <v>9.9247291038701668E-2</v>
      </c>
      <c r="R75" s="347"/>
      <c r="S75" s="348"/>
      <c r="T75" s="88"/>
      <c r="U75" s="346">
        <f>(1+U74)*(1+'Summary Rates'!$H$5)-1</f>
        <v>7.6527249577881706E-2</v>
      </c>
      <c r="V75" s="347"/>
      <c r="W75" s="348"/>
      <c r="X75" s="89"/>
      <c r="Y75" s="346">
        <f>(1+Y74)*(1+'Summary Rates'!$H$5)-1</f>
        <v>9.2830562750822132E-2</v>
      </c>
      <c r="Z75" s="347"/>
      <c r="AA75" s="348"/>
      <c r="AB75" s="89"/>
      <c r="AC75" s="346" t="s">
        <v>26</v>
      </c>
      <c r="AD75" s="347"/>
      <c r="AE75" s="347"/>
      <c r="AF75" s="347"/>
      <c r="AG75" s="348"/>
    </row>
    <row r="76" spans="3:41" s="60" customFormat="1" ht="33.75" customHeight="1" x14ac:dyDescent="0.2">
      <c r="C76" s="87" t="s">
        <v>118</v>
      </c>
      <c r="D76" s="227"/>
      <c r="E76" s="346">
        <f>STDEV(G23:G72)</f>
        <v>4.5628450665386067E-2</v>
      </c>
      <c r="F76" s="347"/>
      <c r="G76" s="348"/>
      <c r="H76" s="238"/>
      <c r="I76" s="346">
        <f>STDEV(K23:K72)</f>
        <v>8.0035938129222842E-2</v>
      </c>
      <c r="J76" s="347"/>
      <c r="K76" s="348"/>
      <c r="L76" s="238"/>
      <c r="M76" s="346">
        <f>STDEV(O23:O72)</f>
        <v>0.16456358518448833</v>
      </c>
      <c r="N76" s="347"/>
      <c r="O76" s="348"/>
      <c r="P76" s="238"/>
      <c r="Q76" s="346">
        <f>STDEV(S23:S72)</f>
        <v>0.16804199067961792</v>
      </c>
      <c r="R76" s="347"/>
      <c r="S76" s="348"/>
      <c r="T76" s="238"/>
      <c r="U76" s="346">
        <f>STDEV(W23:W72)</f>
        <v>0.19864305086970058</v>
      </c>
      <c r="V76" s="347"/>
      <c r="W76" s="348"/>
      <c r="X76" s="237"/>
      <c r="Y76" s="346">
        <f>STDEV(AA23:AA72)</f>
        <v>0.20555925823338947</v>
      </c>
      <c r="Z76" s="347"/>
      <c r="AA76" s="348"/>
      <c r="AB76" s="237"/>
      <c r="AC76" s="346">
        <f>STDEV(AE23:AE72)</f>
        <v>3.2098364842797648E-2</v>
      </c>
      <c r="AD76" s="347"/>
      <c r="AE76" s="347"/>
      <c r="AF76" s="347"/>
      <c r="AG76" s="348"/>
    </row>
    <row r="77" spans="3:41" s="60" customFormat="1" ht="31.5" customHeight="1" x14ac:dyDescent="0.2">
      <c r="C77" s="349" t="s">
        <v>119</v>
      </c>
      <c r="D77" s="350"/>
      <c r="E77" s="349"/>
      <c r="F77" s="349"/>
      <c r="G77" s="349"/>
      <c r="H77" s="350"/>
      <c r="I77" s="349"/>
      <c r="J77" s="349"/>
      <c r="K77" s="349"/>
      <c r="L77" s="350"/>
      <c r="M77" s="349"/>
      <c r="N77" s="349"/>
      <c r="O77" s="349"/>
      <c r="P77" s="350"/>
      <c r="Q77" s="349"/>
      <c r="R77" s="349"/>
      <c r="S77" s="349"/>
      <c r="T77" s="350"/>
      <c r="U77" s="349"/>
      <c r="V77" s="349"/>
      <c r="W77" s="349"/>
      <c r="X77" s="350"/>
      <c r="Y77" s="349"/>
      <c r="Z77" s="349"/>
      <c r="AA77" s="349"/>
      <c r="AB77" s="350"/>
      <c r="AC77" s="349"/>
      <c r="AD77" s="349"/>
      <c r="AE77" s="349"/>
      <c r="AF77" s="349"/>
      <c r="AG77" s="349"/>
    </row>
    <row r="78" spans="3:41" s="60" customFormat="1" x14ac:dyDescent="0.2">
      <c r="C78" s="90"/>
      <c r="E78" s="91"/>
      <c r="F78" s="91"/>
      <c r="G78" s="91"/>
      <c r="H78" s="91"/>
      <c r="I78" s="91"/>
      <c r="J78" s="91"/>
      <c r="K78" s="91"/>
      <c r="L78" s="91"/>
      <c r="M78" s="91"/>
      <c r="N78" s="91"/>
      <c r="O78" s="91"/>
      <c r="P78" s="91"/>
      <c r="Q78" s="91"/>
      <c r="R78" s="91"/>
      <c r="S78" s="91"/>
      <c r="T78" s="91"/>
      <c r="U78" s="92"/>
      <c r="V78" s="91"/>
      <c r="W78" s="91"/>
      <c r="X78" s="91"/>
      <c r="Y78" s="91"/>
      <c r="Z78" s="91"/>
      <c r="AA78" s="91"/>
      <c r="AB78" s="91"/>
      <c r="AC78" s="91"/>
      <c r="AD78" s="91"/>
      <c r="AE78" s="91"/>
      <c r="AF78" s="91"/>
      <c r="AG78" s="91"/>
    </row>
    <row r="79" spans="3:41" s="60" customFormat="1" x14ac:dyDescent="0.2">
      <c r="C79" s="90"/>
      <c r="E79" s="91"/>
      <c r="F79" s="91"/>
      <c r="G79" s="91"/>
      <c r="H79" s="91"/>
      <c r="I79" s="91"/>
      <c r="J79" s="91"/>
      <c r="K79" s="91"/>
      <c r="L79" s="91"/>
      <c r="M79" s="91"/>
      <c r="N79" s="91"/>
      <c r="O79" s="91"/>
      <c r="P79" s="91"/>
      <c r="Q79" s="91"/>
      <c r="R79" s="91"/>
      <c r="S79" s="91"/>
      <c r="T79" s="91"/>
      <c r="U79" s="92"/>
      <c r="V79" s="91"/>
      <c r="W79" s="91"/>
      <c r="X79" s="91"/>
      <c r="Y79" s="91"/>
      <c r="Z79" s="91"/>
      <c r="AA79" s="91"/>
      <c r="AB79" s="91"/>
      <c r="AC79" s="91"/>
      <c r="AD79" s="91"/>
      <c r="AE79" s="91"/>
      <c r="AF79" s="91"/>
      <c r="AG79" s="91"/>
    </row>
    <row r="80" spans="3:41" s="60" customFormat="1" x14ac:dyDescent="0.2">
      <c r="C80" s="90"/>
      <c r="E80" s="91"/>
      <c r="F80" s="91"/>
      <c r="G80" s="91"/>
      <c r="H80" s="91"/>
      <c r="I80" s="91"/>
      <c r="J80" s="91"/>
      <c r="K80" s="91"/>
      <c r="L80" s="91"/>
      <c r="M80" s="91"/>
      <c r="N80" s="91"/>
      <c r="O80" s="91"/>
      <c r="P80" s="91"/>
      <c r="Q80" s="91"/>
      <c r="R80" s="91"/>
      <c r="S80" s="91"/>
      <c r="T80" s="91"/>
      <c r="U80" s="92"/>
      <c r="V80" s="91"/>
      <c r="W80" s="91"/>
      <c r="X80" s="91"/>
      <c r="Y80" s="91"/>
      <c r="Z80" s="91"/>
      <c r="AA80" s="91"/>
      <c r="AB80" s="91"/>
      <c r="AC80" s="91"/>
      <c r="AD80" s="91"/>
      <c r="AE80" s="91"/>
      <c r="AF80" s="91"/>
      <c r="AG80" s="91"/>
    </row>
    <row r="81" spans="3:33" s="60" customFormat="1" ht="19" x14ac:dyDescent="0.25">
      <c r="C81" s="336" t="s">
        <v>120</v>
      </c>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6"/>
      <c r="AB81" s="336"/>
      <c r="AC81" s="336"/>
      <c r="AD81" s="336"/>
      <c r="AE81" s="336"/>
      <c r="AF81" s="336"/>
      <c r="AG81" s="336"/>
    </row>
    <row r="82" spans="3:33" s="60" customFormat="1" x14ac:dyDescent="0.2">
      <c r="C82" s="61"/>
      <c r="D82" s="47"/>
      <c r="E82" s="61"/>
      <c r="F82" s="61"/>
      <c r="G82" s="61"/>
      <c r="H82" s="61"/>
      <c r="I82" s="61"/>
      <c r="J82" s="61"/>
      <c r="K82" s="61"/>
      <c r="L82" s="61"/>
      <c r="M82" s="61"/>
      <c r="N82" s="61"/>
      <c r="O82" s="61"/>
      <c r="P82" s="61"/>
      <c r="Q82" s="61"/>
      <c r="R82" s="61"/>
      <c r="S82" s="61"/>
      <c r="T82" s="61"/>
      <c r="U82" s="63"/>
      <c r="V82" s="61"/>
      <c r="W82" s="61"/>
      <c r="X82" s="61"/>
      <c r="Y82" s="61"/>
      <c r="Z82" s="61"/>
      <c r="AA82" s="61"/>
      <c r="AB82" s="61"/>
      <c r="AC82" s="61"/>
      <c r="AD82" s="47"/>
      <c r="AE82" s="47"/>
      <c r="AF82" s="47"/>
      <c r="AG82" s="47"/>
    </row>
    <row r="83" spans="3:33" s="60" customFormat="1" ht="36" customHeight="1" x14ac:dyDescent="0.2">
      <c r="C83" s="61"/>
      <c r="D83" s="47"/>
      <c r="E83" s="351" t="s">
        <v>100</v>
      </c>
      <c r="F83" s="352"/>
      <c r="G83" s="353"/>
      <c r="H83" s="61"/>
      <c r="I83" s="351" t="s">
        <v>101</v>
      </c>
      <c r="J83" s="352"/>
      <c r="K83" s="353"/>
      <c r="L83" s="61"/>
      <c r="M83" s="351" t="s">
        <v>102</v>
      </c>
      <c r="N83" s="352"/>
      <c r="O83" s="353"/>
      <c r="P83" s="61"/>
      <c r="Q83" s="351" t="s">
        <v>103</v>
      </c>
      <c r="R83" s="352"/>
      <c r="S83" s="353"/>
      <c r="T83" s="61"/>
      <c r="U83" s="351" t="s">
        <v>104</v>
      </c>
      <c r="V83" s="352"/>
      <c r="W83" s="353"/>
      <c r="X83" s="61"/>
      <c r="Y83" s="343" t="s">
        <v>105</v>
      </c>
      <c r="Z83" s="344"/>
      <c r="AA83" s="345"/>
      <c r="AB83" s="61"/>
      <c r="AC83" s="351" t="s">
        <v>25</v>
      </c>
      <c r="AD83" s="352"/>
      <c r="AE83" s="352"/>
      <c r="AF83" s="352"/>
      <c r="AG83" s="353"/>
    </row>
    <row r="84" spans="3:33" ht="23.25" customHeight="1" x14ac:dyDescent="0.2">
      <c r="C84" s="225" t="s">
        <v>16</v>
      </c>
      <c r="D84" s="65"/>
      <c r="E84" s="340" t="s">
        <v>121</v>
      </c>
      <c r="F84" s="341"/>
      <c r="G84" s="342"/>
      <c r="H84" s="65"/>
      <c r="I84" s="340" t="s">
        <v>122</v>
      </c>
      <c r="J84" s="341"/>
      <c r="K84" s="342"/>
      <c r="L84" s="65"/>
      <c r="M84" s="340" t="s">
        <v>108</v>
      </c>
      <c r="N84" s="341"/>
      <c r="O84" s="342"/>
      <c r="Q84" s="340" t="s">
        <v>109</v>
      </c>
      <c r="R84" s="341"/>
      <c r="S84" s="342"/>
      <c r="T84" s="65"/>
      <c r="U84" s="340" t="s">
        <v>110</v>
      </c>
      <c r="V84" s="341"/>
      <c r="W84" s="342"/>
      <c r="Y84" s="340" t="s">
        <v>111</v>
      </c>
      <c r="Z84" s="341"/>
      <c r="AA84" s="342"/>
      <c r="AB84" s="65"/>
      <c r="AC84" s="340" t="s">
        <v>112</v>
      </c>
      <c r="AD84" s="341"/>
      <c r="AE84" s="341"/>
      <c r="AF84" s="341"/>
      <c r="AG84" s="342"/>
    </row>
    <row r="85" spans="3:33" x14ac:dyDescent="0.2">
      <c r="C85" s="67"/>
      <c r="D85" s="227"/>
      <c r="E85" s="93" t="s">
        <v>123</v>
      </c>
      <c r="F85" s="93"/>
      <c r="G85" s="93" t="s">
        <v>124</v>
      </c>
      <c r="H85" s="67"/>
      <c r="I85" s="93" t="s">
        <v>123</v>
      </c>
      <c r="J85" s="93"/>
      <c r="K85" s="93" t="s">
        <v>124</v>
      </c>
      <c r="L85" s="67"/>
      <c r="M85" s="93" t="s">
        <v>123</v>
      </c>
      <c r="N85" s="93"/>
      <c r="O85" s="93" t="s">
        <v>124</v>
      </c>
      <c r="P85" s="67"/>
      <c r="Q85" s="93" t="s">
        <v>123</v>
      </c>
      <c r="R85" s="93"/>
      <c r="S85" s="93" t="s">
        <v>124</v>
      </c>
      <c r="U85" s="94" t="s">
        <v>123</v>
      </c>
      <c r="V85" s="93"/>
      <c r="W85" s="93" t="s">
        <v>124</v>
      </c>
      <c r="X85" s="67"/>
      <c r="Y85" s="95" t="s">
        <v>123</v>
      </c>
      <c r="Z85" s="93"/>
      <c r="AA85" s="67" t="s">
        <v>124</v>
      </c>
      <c r="AB85" s="67"/>
      <c r="AC85" s="93" t="s">
        <v>123</v>
      </c>
      <c r="AD85" s="230"/>
      <c r="AE85" s="231"/>
      <c r="AF85" s="232"/>
      <c r="AG85" s="93" t="s">
        <v>124</v>
      </c>
    </row>
    <row r="86" spans="3:33" x14ac:dyDescent="0.2">
      <c r="C86" s="96" t="s">
        <v>125</v>
      </c>
      <c r="D86" s="227"/>
      <c r="E86" s="97">
        <f t="shared" ref="E86:E91" si="20">GEOMEAN(G10:G59)-1</f>
        <v>6.5678858543882779E-2</v>
      </c>
      <c r="F86" s="228"/>
      <c r="G86" s="97">
        <f t="shared" ref="G86:G91" si="21">STDEV(E10:E59)</f>
        <v>3.8797005230784734E-2</v>
      </c>
      <c r="H86" s="228"/>
      <c r="I86" s="97">
        <f t="shared" ref="I86:I91" si="22">GEOMEAN(K10:K59)-1</f>
        <v>8.0168104492055248E-2</v>
      </c>
      <c r="J86" s="228"/>
      <c r="K86" s="97">
        <f t="shared" ref="K86:K91" si="23">STDEV(I10:I59)</f>
        <v>7.749767289132295E-2</v>
      </c>
      <c r="L86" s="228"/>
      <c r="M86" s="97">
        <f t="shared" ref="M86:M91" si="24">GEOMEAN(O10:O59)-1</f>
        <v>0.10053067278605021</v>
      </c>
      <c r="N86" s="229"/>
      <c r="O86" s="97">
        <f t="shared" ref="O86:O91" si="25">STDEV(M10:M59)</f>
        <v>0.16685342722954799</v>
      </c>
      <c r="P86" s="235"/>
      <c r="Q86" s="97">
        <f t="shared" ref="Q86:Q91" si="26">GEOMEAN(S10:S59)-1</f>
        <v>9.7450073199678577E-2</v>
      </c>
      <c r="R86" s="228"/>
      <c r="S86" s="97">
        <f t="shared" ref="S86:S91" si="27">STDEV(Q10:Q59)</f>
        <v>0.17144786511422161</v>
      </c>
      <c r="T86" s="229"/>
      <c r="U86" s="97">
        <f t="shared" ref="U86:U91" si="28">GEOMEAN(W10:W59)-1</f>
        <v>9.6612130839786037E-2</v>
      </c>
      <c r="V86" s="229"/>
      <c r="W86" s="97">
        <f t="shared" ref="W86:W91" si="29">STDEV(U10:U59)</f>
        <v>0.21346388757814944</v>
      </c>
      <c r="X86" s="228"/>
      <c r="Y86" s="97">
        <f t="shared" ref="Y86:Y91" si="30">GEOMEAN(AA10:AA59)-1</f>
        <v>0.12573888106287345</v>
      </c>
      <c r="Z86" s="229"/>
      <c r="AA86" s="97">
        <f t="shared" ref="AA86:AA91" si="31">STDEV(Y10:Y59)</f>
        <v>0.21576047086370159</v>
      </c>
      <c r="AB86" s="229"/>
      <c r="AC86" s="97">
        <f t="shared" ref="AC86:AC91" si="32">GEOMEAN(AG10:AG59)-1</f>
        <v>4.1076789898313537E-2</v>
      </c>
      <c r="AD86" s="233"/>
      <c r="AE86" s="105"/>
      <c r="AF86" s="234"/>
      <c r="AG86" s="98">
        <f t="shared" ref="AG86:AG91" si="33">STDEV(AE10:AE59)</f>
        <v>3.2217245305017884E-2</v>
      </c>
    </row>
    <row r="87" spans="3:33" x14ac:dyDescent="0.2">
      <c r="C87" s="96" t="s">
        <v>126</v>
      </c>
      <c r="D87" s="227"/>
      <c r="E87" s="97">
        <f t="shared" si="20"/>
        <v>6.5283516473232606E-2</v>
      </c>
      <c r="F87" s="228"/>
      <c r="G87" s="97">
        <f t="shared" si="21"/>
        <v>3.9258954312340916E-2</v>
      </c>
      <c r="H87" s="228"/>
      <c r="I87" s="97">
        <f t="shared" si="22"/>
        <v>8.026929862011567E-2</v>
      </c>
      <c r="J87" s="228"/>
      <c r="K87" s="97">
        <f t="shared" si="23"/>
        <v>7.7512921751840047E-2</v>
      </c>
      <c r="L87" s="228"/>
      <c r="M87" s="97">
        <f t="shared" si="24"/>
        <v>9.2320840624105838E-2</v>
      </c>
      <c r="N87" s="229"/>
      <c r="O87" s="97">
        <f t="shared" si="25"/>
        <v>0.16631285964808018</v>
      </c>
      <c r="P87" s="235"/>
      <c r="Q87" s="97">
        <f t="shared" si="26"/>
        <v>9.1941613377160891E-2</v>
      </c>
      <c r="R87" s="228"/>
      <c r="S87" s="97">
        <f t="shared" si="27"/>
        <v>0.168279712807516</v>
      </c>
      <c r="T87" s="229"/>
      <c r="U87" s="97">
        <f t="shared" si="28"/>
        <v>9.201943896030107E-2</v>
      </c>
      <c r="V87" s="229"/>
      <c r="W87" s="97">
        <f t="shared" si="29"/>
        <v>0.21346899999690711</v>
      </c>
      <c r="X87" s="228"/>
      <c r="Y87" s="97">
        <f t="shared" si="30"/>
        <v>0.11863412074525326</v>
      </c>
      <c r="Z87" s="229"/>
      <c r="AA87" s="97">
        <f t="shared" si="31"/>
        <v>0.21815910993845902</v>
      </c>
      <c r="AB87" s="229"/>
      <c r="AC87" s="97">
        <f t="shared" si="32"/>
        <v>4.1549935368856206E-2</v>
      </c>
      <c r="AD87" s="233"/>
      <c r="AE87" s="105"/>
      <c r="AF87" s="234"/>
      <c r="AG87" s="98">
        <f t="shared" si="33"/>
        <v>3.1773212701569686E-2</v>
      </c>
    </row>
    <row r="88" spans="3:33" x14ac:dyDescent="0.2">
      <c r="C88" s="96" t="s">
        <v>127</v>
      </c>
      <c r="D88" s="227"/>
      <c r="E88" s="97">
        <f t="shared" si="20"/>
        <v>6.4618204741206275E-2</v>
      </c>
      <c r="F88" s="228"/>
      <c r="G88" s="97">
        <f t="shared" si="21"/>
        <v>3.9912153991409106E-2</v>
      </c>
      <c r="H88" s="228"/>
      <c r="I88" s="97">
        <f t="shared" si="22"/>
        <v>7.9972424323092817E-2</v>
      </c>
      <c r="J88" s="228"/>
      <c r="K88" s="97">
        <f t="shared" si="23"/>
        <v>7.7662159507832132E-2</v>
      </c>
      <c r="L88" s="228"/>
      <c r="M88" s="97">
        <f t="shared" si="24"/>
        <v>9.5449775242959278E-2</v>
      </c>
      <c r="N88" s="229"/>
      <c r="O88" s="97">
        <f t="shared" si="25"/>
        <v>0.16443835212825203</v>
      </c>
      <c r="P88" s="236"/>
      <c r="Q88" s="97">
        <f t="shared" si="26"/>
        <v>9.6007463485556777E-2</v>
      </c>
      <c r="R88" s="228"/>
      <c r="S88" s="97">
        <f t="shared" si="27"/>
        <v>0.16666702182678003</v>
      </c>
      <c r="T88" s="229"/>
      <c r="U88" s="97">
        <f t="shared" si="28"/>
        <v>9.3141507910313281E-2</v>
      </c>
      <c r="V88" s="229"/>
      <c r="W88" s="97">
        <f t="shared" si="29"/>
        <v>0.21124794906918617</v>
      </c>
      <c r="X88" s="228"/>
      <c r="Y88" s="97">
        <f t="shared" si="30"/>
        <v>0.11940213702615576</v>
      </c>
      <c r="Z88" s="229"/>
      <c r="AA88" s="97">
        <f t="shared" si="31"/>
        <v>0.21583828780852238</v>
      </c>
      <c r="AB88" s="229"/>
      <c r="AC88" s="97">
        <f t="shared" si="32"/>
        <v>4.1328255511327239E-2</v>
      </c>
      <c r="AD88" s="233"/>
      <c r="AE88" s="105"/>
      <c r="AF88" s="234"/>
      <c r="AG88" s="98">
        <f t="shared" si="33"/>
        <v>3.1967981094046125E-2</v>
      </c>
    </row>
    <row r="89" spans="3:33" x14ac:dyDescent="0.2">
      <c r="C89" s="96" t="s">
        <v>128</v>
      </c>
      <c r="D89" s="227"/>
      <c r="E89" s="97">
        <f t="shared" si="20"/>
        <v>6.4072233377000742E-2</v>
      </c>
      <c r="F89" s="228"/>
      <c r="G89" s="97">
        <f t="shared" si="21"/>
        <v>4.0469858230457262E-2</v>
      </c>
      <c r="H89" s="228"/>
      <c r="I89" s="97">
        <f t="shared" si="22"/>
        <v>7.8747412955343821E-2</v>
      </c>
      <c r="J89" s="228"/>
      <c r="K89" s="97">
        <f t="shared" si="23"/>
        <v>7.8642607244404306E-2</v>
      </c>
      <c r="L89" s="228"/>
      <c r="M89" s="97">
        <f t="shared" si="24"/>
        <v>9.4949351074343769E-2</v>
      </c>
      <c r="N89" s="229"/>
      <c r="O89" s="97">
        <f t="shared" si="25"/>
        <v>0.16432498375810148</v>
      </c>
      <c r="P89" s="236"/>
      <c r="Q89" s="97">
        <f t="shared" si="26"/>
        <v>9.9038964906325022E-2</v>
      </c>
      <c r="R89" s="228"/>
      <c r="S89" s="97">
        <f t="shared" si="27"/>
        <v>0.17130883339540609</v>
      </c>
      <c r="T89" s="229"/>
      <c r="U89" s="97">
        <f t="shared" si="28"/>
        <v>9.7189685236872991E-2</v>
      </c>
      <c r="V89" s="229"/>
      <c r="W89" s="97">
        <f t="shared" si="29"/>
        <v>0.2109360929763105</v>
      </c>
      <c r="X89" s="228"/>
      <c r="Y89" s="97">
        <f t="shared" si="30"/>
        <v>0.11770724559800838</v>
      </c>
      <c r="Z89" s="229"/>
      <c r="AA89" s="97">
        <f t="shared" si="31"/>
        <v>0.21406537358365291</v>
      </c>
      <c r="AB89" s="229"/>
      <c r="AC89" s="97">
        <f t="shared" si="32"/>
        <v>4.1197553953163046E-2</v>
      </c>
      <c r="AD89" s="233"/>
      <c r="AE89" s="105"/>
      <c r="AF89" s="234"/>
      <c r="AG89" s="98">
        <f t="shared" si="33"/>
        <v>3.2074295252828046E-2</v>
      </c>
    </row>
    <row r="90" spans="3:33" x14ac:dyDescent="0.2">
      <c r="C90" s="96" t="s">
        <v>129</v>
      </c>
      <c r="D90" s="227"/>
      <c r="E90" s="97">
        <f t="shared" si="20"/>
        <v>6.3473612691158365E-2</v>
      </c>
      <c r="F90" s="228"/>
      <c r="G90" s="97">
        <f t="shared" si="21"/>
        <v>4.1061281220940875E-2</v>
      </c>
      <c r="H90" s="228"/>
      <c r="I90" s="97">
        <f t="shared" si="22"/>
        <v>7.9275341578429748E-2</v>
      </c>
      <c r="J90" s="228"/>
      <c r="K90" s="97">
        <f t="shared" si="23"/>
        <v>7.8595130624440221E-2</v>
      </c>
      <c r="L90" s="228"/>
      <c r="M90" s="97">
        <f t="shared" si="24"/>
        <v>9.2186926164421701E-2</v>
      </c>
      <c r="N90" s="229"/>
      <c r="O90" s="97">
        <f t="shared" si="25"/>
        <v>0.16295741068833772</v>
      </c>
      <c r="P90" s="236"/>
      <c r="Q90" s="97">
        <f t="shared" si="26"/>
        <v>0.10052773889531763</v>
      </c>
      <c r="R90" s="228"/>
      <c r="S90" s="97">
        <f t="shared" si="27"/>
        <v>0.17213248532455888</v>
      </c>
      <c r="T90" s="229"/>
      <c r="U90" s="97">
        <f t="shared" si="28"/>
        <v>9.5945969375834883E-2</v>
      </c>
      <c r="V90" s="229"/>
      <c r="W90" s="97">
        <f t="shared" si="29"/>
        <v>0.20907729954608412</v>
      </c>
      <c r="X90" s="228"/>
      <c r="Y90" s="97">
        <f t="shared" si="30"/>
        <v>0.11665520119096295</v>
      </c>
      <c r="Z90" s="229"/>
      <c r="AA90" s="97">
        <f t="shared" si="31"/>
        <v>0.2121141840383759</v>
      </c>
      <c r="AB90" s="229"/>
      <c r="AC90" s="97">
        <f t="shared" si="32"/>
        <v>4.1121044916768934E-2</v>
      </c>
      <c r="AD90" s="233"/>
      <c r="AE90" s="105"/>
      <c r="AF90" s="234"/>
      <c r="AG90" s="98">
        <f t="shared" si="33"/>
        <v>3.2133880390293725E-2</v>
      </c>
    </row>
    <row r="91" spans="3:33" x14ac:dyDescent="0.2">
      <c r="C91" s="96" t="s">
        <v>130</v>
      </c>
      <c r="D91" s="227"/>
      <c r="E91" s="97">
        <f t="shared" si="20"/>
        <v>6.2788816470260356E-2</v>
      </c>
      <c r="F91" s="228"/>
      <c r="G91" s="97">
        <f t="shared" si="21"/>
        <v>4.1729285694313861E-2</v>
      </c>
      <c r="H91" s="228"/>
      <c r="I91" s="97">
        <f t="shared" si="22"/>
        <v>8.0011981461487247E-2</v>
      </c>
      <c r="J91" s="228"/>
      <c r="K91" s="97">
        <f t="shared" si="23"/>
        <v>7.8011632656032448E-2</v>
      </c>
      <c r="L91" s="228"/>
      <c r="M91" s="97">
        <f t="shared" si="24"/>
        <v>8.888157829863097E-2</v>
      </c>
      <c r="N91" s="229"/>
      <c r="O91" s="97">
        <f t="shared" si="25"/>
        <v>0.16503777965065411</v>
      </c>
      <c r="P91" s="236"/>
      <c r="Q91" s="97">
        <f t="shared" si="26"/>
        <v>0.10223978711327275</v>
      </c>
      <c r="R91" s="228"/>
      <c r="S91" s="97">
        <f t="shared" si="27"/>
        <v>0.17272888191287328</v>
      </c>
      <c r="T91" s="229"/>
      <c r="U91" s="97">
        <f t="shared" si="28"/>
        <v>9.8129549571039698E-2</v>
      </c>
      <c r="V91" s="229"/>
      <c r="W91" s="97">
        <f t="shared" si="29"/>
        <v>0.20926573718715355</v>
      </c>
      <c r="X91" s="228"/>
      <c r="Y91" s="97">
        <f t="shared" si="30"/>
        <v>0.11545395473499886</v>
      </c>
      <c r="Z91" s="229"/>
      <c r="AA91" s="97">
        <f t="shared" si="31"/>
        <v>0.21258953530899513</v>
      </c>
      <c r="AB91" s="229"/>
      <c r="AC91" s="97">
        <f t="shared" si="32"/>
        <v>4.0835001315563835E-2</v>
      </c>
      <c r="AD91" s="233"/>
      <c r="AE91" s="105"/>
      <c r="AF91" s="234"/>
      <c r="AG91" s="98">
        <f t="shared" si="33"/>
        <v>3.2297394289710152E-2</v>
      </c>
    </row>
    <row r="92" spans="3:33" x14ac:dyDescent="0.2">
      <c r="C92" s="96" t="s">
        <v>131</v>
      </c>
      <c r="D92" s="227"/>
      <c r="E92" s="97">
        <f>GEOMEAN(G16:G65)-1</f>
        <v>6.185338458812395E-2</v>
      </c>
      <c r="F92" s="228"/>
      <c r="G92" s="97">
        <f>STDEV(E16:E65)</f>
        <v>4.2505405170351993E-2</v>
      </c>
      <c r="H92" s="228"/>
      <c r="I92" s="97">
        <f>GEOMEAN(K16:K65)-1</f>
        <v>8.0596774417719397E-2</v>
      </c>
      <c r="J92" s="228"/>
      <c r="K92" s="97">
        <f>STDEV(I16:I65)</f>
        <v>7.7442042166505159E-2</v>
      </c>
      <c r="L92" s="228"/>
      <c r="M92" s="97">
        <f>GEOMEAN(O16:O65)-1</f>
        <v>9.4658576194769806E-2</v>
      </c>
      <c r="N92" s="229"/>
      <c r="O92" s="97">
        <f>STDEV(M16:M65)</f>
        <v>0.16383276932126925</v>
      </c>
      <c r="P92" s="236"/>
      <c r="Q92" s="97">
        <f>GEOMEAN(S16:S65)-1</f>
        <v>0.10614508531907751</v>
      </c>
      <c r="R92" s="228"/>
      <c r="S92" s="97">
        <f>STDEV(Q16:Q65)</f>
        <v>0.1701347711430303</v>
      </c>
      <c r="T92" s="229"/>
      <c r="U92" s="97">
        <f>GEOMEAN(W16:W65)-1</f>
        <v>9.895062897667084E-2</v>
      </c>
      <c r="V92" s="229"/>
      <c r="W92" s="97">
        <f>STDEV(U16:U65)</f>
        <v>0.2087058678186624</v>
      </c>
      <c r="X92" s="228"/>
      <c r="Y92" s="97">
        <f>GEOMEAN(AA16:AA65)-1</f>
        <v>0.11843435809502778</v>
      </c>
      <c r="Z92" s="229"/>
      <c r="AA92" s="97">
        <f>STDEV(Y16:Y65)</f>
        <v>0.2109008339559012</v>
      </c>
      <c r="AB92" s="229"/>
      <c r="AC92" s="97">
        <f>GEOMEAN(AG16:AG65)-1</f>
        <v>4.0427529807208984E-2</v>
      </c>
      <c r="AD92" s="233"/>
      <c r="AE92" s="105"/>
      <c r="AF92" s="234"/>
      <c r="AG92" s="98">
        <f>STDEV(AE16:AE65)</f>
        <v>3.2500414200700815E-2</v>
      </c>
    </row>
    <row r="93" spans="3:33" x14ac:dyDescent="0.2">
      <c r="C93" s="99" t="s">
        <v>132</v>
      </c>
      <c r="D93" s="227"/>
      <c r="E93" s="100">
        <f>GEOMEAN(G17:G66)-1</f>
        <v>6.1016494766501728E-2</v>
      </c>
      <c r="F93" s="228"/>
      <c r="G93" s="100">
        <f>STDEV(E17:E66)</f>
        <v>4.3209141984739997E-2</v>
      </c>
      <c r="H93" s="228"/>
      <c r="I93" s="100">
        <f>GEOMEAN(K17:K66)-1</f>
        <v>8.1239782665277982E-2</v>
      </c>
      <c r="J93" s="228"/>
      <c r="K93" s="100">
        <f>STDEV(I17:I66)</f>
        <v>7.6859230323013658E-2</v>
      </c>
      <c r="L93" s="228"/>
      <c r="M93" s="100">
        <f>GEOMEAN(O17:O66)-1</f>
        <v>9.2926705073516969E-2</v>
      </c>
      <c r="N93" s="229"/>
      <c r="O93" s="100">
        <f>STDEV(M17:M66)</f>
        <v>0.16350252682263489</v>
      </c>
      <c r="P93" s="236"/>
      <c r="Q93" s="100">
        <f>GEOMEAN(S17:S66)-1</f>
        <v>0.10433145787162257</v>
      </c>
      <c r="R93" s="228"/>
      <c r="S93" s="100">
        <f>STDEV(Q17:Q66)</f>
        <v>0.16933302630015451</v>
      </c>
      <c r="T93" s="229"/>
      <c r="U93" s="100">
        <f>GEOMEAN(W17:W66)-1</f>
        <v>9.8528023795630748E-2</v>
      </c>
      <c r="V93" s="229"/>
      <c r="W93" s="100">
        <f>STDEV(U17:U66)</f>
        <v>0.20856850707647467</v>
      </c>
      <c r="X93" s="228"/>
      <c r="Y93" s="100">
        <f>GEOMEAN(AA17:AA66)-1</f>
        <v>0.12009520789524619</v>
      </c>
      <c r="Z93" s="229"/>
      <c r="AA93" s="100">
        <f>STDEV(Y17:Y66)</f>
        <v>0.21176376823895937</v>
      </c>
      <c r="AB93" s="229"/>
      <c r="AC93" s="100">
        <f>GEOMEAN(AG17:AG66)-1</f>
        <v>4.0005888844949489E-2</v>
      </c>
      <c r="AD93" s="233"/>
      <c r="AE93" s="105"/>
      <c r="AF93" s="234"/>
      <c r="AG93" s="101">
        <f>STDEV(AE17:AE66)</f>
        <v>3.2651788447418291E-2</v>
      </c>
    </row>
    <row r="94" spans="3:33" x14ac:dyDescent="0.2">
      <c r="C94" s="99" t="s">
        <v>133</v>
      </c>
      <c r="D94" s="227"/>
      <c r="E94" s="100">
        <f>GEOMEAN(G18:G67)-1</f>
        <v>5.9982670791891346E-2</v>
      </c>
      <c r="F94" s="228"/>
      <c r="G94" s="100">
        <f>STDEV(E18:E67)</f>
        <v>4.3737775381798898E-2</v>
      </c>
      <c r="H94" s="228"/>
      <c r="I94" s="100">
        <f>GEOMEAN(K18:K67)-1</f>
        <v>8.1084220968495213E-2</v>
      </c>
      <c r="J94" s="228"/>
      <c r="K94" s="100">
        <f>STDEV(I18:I67)</f>
        <v>7.6987395808346196E-2</v>
      </c>
      <c r="L94" s="228"/>
      <c r="M94" s="100">
        <f>GEOMEAN(O18:O67)-1</f>
        <v>8.6484490461794516E-2</v>
      </c>
      <c r="N94" s="228"/>
      <c r="O94" s="100">
        <f>STDEV(M18:M67)</f>
        <v>0.1648529090094871</v>
      </c>
      <c r="P94" s="236"/>
      <c r="Q94" s="100">
        <f>GEOMEAN(S18:S67)-1</f>
        <v>0.10309006161573331</v>
      </c>
      <c r="R94" s="228"/>
      <c r="S94" s="100">
        <f>STDEV(Q18:Q67)</f>
        <v>0.16965561353417763</v>
      </c>
      <c r="T94" s="229"/>
      <c r="U94" s="100">
        <f>GEOMEAN(W18:W67)-1</f>
        <v>9.2550319556079952E-2</v>
      </c>
      <c r="V94" s="228"/>
      <c r="W94" s="100">
        <f>STDEV(U18:U67)</f>
        <v>0.20935682426286975</v>
      </c>
      <c r="X94" s="228"/>
      <c r="Y94" s="100">
        <f>GEOMEAN(AA18:AA67)-1</f>
        <v>0.1138001055740725</v>
      </c>
      <c r="Z94" s="228"/>
      <c r="AA94" s="100">
        <f>STDEV(Y18:Y67)</f>
        <v>0.21334490356430991</v>
      </c>
      <c r="AB94" s="229"/>
      <c r="AC94" s="100">
        <f>GEOMEAN(AG18:AG67)-1</f>
        <v>3.9530155056938243E-2</v>
      </c>
      <c r="AD94" s="233"/>
      <c r="AE94" s="105"/>
      <c r="AF94" s="234"/>
      <c r="AG94" s="101">
        <f>STDEV(AE18:AE67)</f>
        <v>3.277814483733546E-2</v>
      </c>
    </row>
    <row r="95" spans="3:33" x14ac:dyDescent="0.2">
      <c r="C95" s="99" t="s">
        <v>134</v>
      </c>
      <c r="D95" s="227"/>
      <c r="E95" s="100">
        <f>GEOMEAN(G19:G68)-1</f>
        <v>5.8870636474837701E-2</v>
      </c>
      <c r="F95" s="228"/>
      <c r="G95" s="100">
        <f>STDEV(E19:E68)</f>
        <v>4.4165577051481178E-2</v>
      </c>
      <c r="H95" s="228"/>
      <c r="I95" s="100">
        <f>GEOMEAN(K19:K68)-1</f>
        <v>8.3150167077829629E-2</v>
      </c>
      <c r="J95" s="228"/>
      <c r="K95" s="100">
        <f>STDEV(I19:I68)</f>
        <v>7.5303091245966042E-2</v>
      </c>
      <c r="L95" s="228"/>
      <c r="M95" s="100">
        <f>GEOMEAN(O19:O68)-1</f>
        <v>9.1148075433201026E-2</v>
      </c>
      <c r="N95" s="228"/>
      <c r="O95" s="100">
        <f>STDEV(M19:M68)</f>
        <v>0.16510716337451806</v>
      </c>
      <c r="P95" s="236"/>
      <c r="Q95" s="100">
        <f>GEOMEAN(S19:S68)-1</f>
        <v>0.10992363784807635</v>
      </c>
      <c r="R95" s="228"/>
      <c r="S95" s="100">
        <f>STDEV(Q19:Q68)</f>
        <v>0.16817203386305438</v>
      </c>
      <c r="T95" s="229"/>
      <c r="U95" s="100">
        <f>GEOMEAN(W19:W68)-1</f>
        <v>9.5728041902835015E-2</v>
      </c>
      <c r="V95" s="228"/>
      <c r="W95" s="100">
        <f>STDEV(U19:U68)</f>
        <v>0.20885444637275483</v>
      </c>
      <c r="X95" s="228"/>
      <c r="Y95" s="100">
        <f>GEOMEAN(AA19:AA68)-1</f>
        <v>0.1163703824638449</v>
      </c>
      <c r="Z95" s="228"/>
      <c r="AA95" s="100">
        <f>STDEV(Y19:Y68)</f>
        <v>0.21249696403730398</v>
      </c>
      <c r="AB95" s="229"/>
      <c r="AC95" s="100">
        <f>GEOMEAN(AG19:AG68)-1</f>
        <v>3.9040237602023797E-2</v>
      </c>
      <c r="AD95" s="233"/>
      <c r="AE95" s="105"/>
      <c r="AF95" s="234"/>
      <c r="AG95" s="101">
        <f>STDEV(AE19:AE68)</f>
        <v>3.28554697147019E-2</v>
      </c>
    </row>
    <row r="96" spans="3:33" x14ac:dyDescent="0.2">
      <c r="C96" s="99" t="s">
        <v>135</v>
      </c>
      <c r="D96" s="227"/>
      <c r="E96" s="100">
        <f t="shared" ref="E96:E99" si="34">GEOMEAN(G20:G69)-1</f>
        <v>5.7679244916556849E-2</v>
      </c>
      <c r="F96" s="228"/>
      <c r="G96" s="100">
        <f t="shared" ref="G96:G99" si="35">STDEV(E20:E69)</f>
        <v>4.4738584343977573E-2</v>
      </c>
      <c r="H96" s="228"/>
      <c r="I96" s="100">
        <f t="shared" ref="I96:I99" si="36">GEOMEAN(K20:K69)-1</f>
        <v>8.1666684079568563E-2</v>
      </c>
      <c r="J96" s="228"/>
      <c r="K96" s="100">
        <f t="shared" ref="K96:K99" si="37">STDEV(I20:I69)</f>
        <v>7.445213525825721E-2</v>
      </c>
      <c r="L96" s="228"/>
      <c r="M96" s="100">
        <f t="shared" ref="M96:M99" si="38">GEOMEAN(O20:O69)-1</f>
        <v>9.3131424653970063E-2</v>
      </c>
      <c r="N96" s="228"/>
      <c r="O96" s="100">
        <f t="shared" ref="O96:O99" si="39">STDEV(M20:M69)</f>
        <v>0.16402962460344694</v>
      </c>
      <c r="P96" s="236"/>
      <c r="Q96" s="100">
        <f t="shared" ref="Q96:Q99" si="40">GEOMEAN(S20:S69)-1</f>
        <v>0.11363137965367609</v>
      </c>
      <c r="R96" s="228"/>
      <c r="S96" s="100">
        <f t="shared" ref="S96:S99" si="41">STDEV(Q20:Q69)</f>
        <v>0.16706651647834211</v>
      </c>
      <c r="T96" s="229"/>
      <c r="U96" s="100">
        <f t="shared" ref="U96:U99" si="42">GEOMEAN(W20:W69)-1</f>
        <v>0.1009703100609376</v>
      </c>
      <c r="V96" s="228"/>
      <c r="W96" s="100">
        <f t="shared" ref="W96:W99" si="43">STDEV(U20:U69)</f>
        <v>0.20508205101704421</v>
      </c>
      <c r="X96" s="228"/>
      <c r="Y96" s="100">
        <f t="shared" ref="Y96:Y99" si="44">GEOMEAN(AA20:AA69)-1</f>
        <v>0.12379719193376948</v>
      </c>
      <c r="Z96" s="228"/>
      <c r="AA96" s="100">
        <f t="shared" ref="AA96:AA99" si="45">STDEV(Y20:Y69)</f>
        <v>0.20798961565567811</v>
      </c>
      <c r="AB96" s="229"/>
      <c r="AC96" s="100">
        <f t="shared" ref="AC96:AC99" si="46">GEOMEAN(AG20:AG69)-1</f>
        <v>3.8986282960818963E-2</v>
      </c>
      <c r="AD96" s="233"/>
      <c r="AE96" s="105"/>
      <c r="AF96" s="234"/>
      <c r="AG96" s="101">
        <f t="shared" ref="AG96:AG99" si="47">STDEV(AE20:AE69)</f>
        <v>3.2905647621702068E-2</v>
      </c>
    </row>
    <row r="97" spans="3:33" x14ac:dyDescent="0.2">
      <c r="C97" s="99" t="s">
        <v>136</v>
      </c>
      <c r="D97" s="227"/>
      <c r="E97" s="100">
        <f t="shared" si="34"/>
        <v>5.6925096305188827E-2</v>
      </c>
      <c r="F97" s="228"/>
      <c r="G97" s="100">
        <f t="shared" si="35"/>
        <v>4.5370189813115469E-2</v>
      </c>
      <c r="H97" s="228"/>
      <c r="I97" s="100">
        <f t="shared" si="36"/>
        <v>7.8122557998339559E-2</v>
      </c>
      <c r="J97" s="228"/>
      <c r="K97" s="100">
        <f t="shared" si="37"/>
        <v>7.5438092736473797E-2</v>
      </c>
      <c r="L97" s="228"/>
      <c r="M97" s="100">
        <f t="shared" si="38"/>
        <v>9.6346255591615693E-2</v>
      </c>
      <c r="N97" s="228"/>
      <c r="O97" s="100">
        <f t="shared" si="39"/>
        <v>0.16525558693114237</v>
      </c>
      <c r="P97" s="236"/>
      <c r="Q97" s="100">
        <f t="shared" si="40"/>
        <v>0.11649758737613403</v>
      </c>
      <c r="R97" s="228"/>
      <c r="S97" s="100">
        <f t="shared" si="41"/>
        <v>0.16839836219927568</v>
      </c>
      <c r="T97" s="229"/>
      <c r="U97" s="100">
        <f t="shared" si="42"/>
        <v>9.7128432652146213E-2</v>
      </c>
      <c r="V97" s="228"/>
      <c r="W97" s="100">
        <f t="shared" si="43"/>
        <v>0.20315424735379883</v>
      </c>
      <c r="X97" s="228"/>
      <c r="Y97" s="100">
        <f t="shared" si="44"/>
        <v>0.11691200722205797</v>
      </c>
      <c r="Z97" s="228"/>
      <c r="AA97" s="100">
        <f t="shared" si="45"/>
        <v>0.20797594055849791</v>
      </c>
      <c r="AB97" s="229"/>
      <c r="AC97" s="100">
        <f t="shared" si="46"/>
        <v>3.8961986199927523E-2</v>
      </c>
      <c r="AD97" s="233"/>
      <c r="AE97" s="105"/>
      <c r="AF97" s="234"/>
      <c r="AG97" s="101">
        <f t="shared" si="47"/>
        <v>3.2898669009780959E-2</v>
      </c>
    </row>
    <row r="98" spans="3:33" x14ac:dyDescent="0.2">
      <c r="C98" s="99" t="s">
        <v>137</v>
      </c>
      <c r="D98" s="227"/>
      <c r="E98" s="100">
        <f t="shared" si="34"/>
        <v>5.6564073130800585E-2</v>
      </c>
      <c r="F98" s="228"/>
      <c r="G98" s="100">
        <f t="shared" si="35"/>
        <v>4.5613435944555351E-2</v>
      </c>
      <c r="H98" s="228"/>
      <c r="I98" s="100">
        <f t="shared" si="36"/>
        <v>7.3768764951936738E-2</v>
      </c>
      <c r="J98" s="228"/>
      <c r="K98" s="100">
        <f t="shared" si="37"/>
        <v>8.0441851276160256E-2</v>
      </c>
      <c r="L98" s="228"/>
      <c r="M98" s="100">
        <f t="shared" si="38"/>
        <v>8.9739796110891445E-2</v>
      </c>
      <c r="N98" s="228"/>
      <c r="O98" s="100">
        <f t="shared" si="39"/>
        <v>0.16518412866786075</v>
      </c>
      <c r="P98" s="236"/>
      <c r="Q98" s="100">
        <f t="shared" si="40"/>
        <v>0.10981030049006657</v>
      </c>
      <c r="R98" s="228"/>
      <c r="S98" s="100">
        <f t="shared" si="41"/>
        <v>0.17187604123668221</v>
      </c>
      <c r="T98" s="229"/>
      <c r="U98" s="100">
        <f t="shared" si="42"/>
        <v>8.8427215256264402E-2</v>
      </c>
      <c r="V98" s="228"/>
      <c r="W98" s="100">
        <f t="shared" si="43"/>
        <v>0.20172223083977175</v>
      </c>
      <c r="X98" s="228"/>
      <c r="Y98" s="100">
        <f t="shared" si="44"/>
        <v>0.10654354905801089</v>
      </c>
      <c r="Z98" s="228"/>
      <c r="AA98" s="100">
        <f t="shared" si="45"/>
        <v>0.20893754852253324</v>
      </c>
      <c r="AB98" s="229"/>
      <c r="AC98" s="100">
        <f t="shared" si="46"/>
        <v>3.9189005843627056E-2</v>
      </c>
      <c r="AD98" s="233"/>
      <c r="AE98" s="105"/>
      <c r="AF98" s="234"/>
      <c r="AG98" s="101">
        <f t="shared" si="47"/>
        <v>3.3026280833067218E-2</v>
      </c>
    </row>
    <row r="99" spans="3:33" x14ac:dyDescent="0.2">
      <c r="C99" s="99" t="s">
        <v>138</v>
      </c>
      <c r="D99" s="227"/>
      <c r="E99" s="100">
        <f t="shared" si="34"/>
        <v>5.648323351428064E-2</v>
      </c>
      <c r="F99" s="228"/>
      <c r="G99" s="100">
        <f t="shared" si="35"/>
        <v>4.5628450665386101E-2</v>
      </c>
      <c r="H99" s="228"/>
      <c r="I99" s="100">
        <f t="shared" si="36"/>
        <v>7.4741053621911524E-2</v>
      </c>
      <c r="J99" s="228"/>
      <c r="K99" s="100">
        <f t="shared" si="37"/>
        <v>8.0035938129222883E-2</v>
      </c>
      <c r="L99" s="228"/>
      <c r="M99" s="100">
        <f t="shared" si="38"/>
        <v>9.2104086423425047E-2</v>
      </c>
      <c r="N99" s="228"/>
      <c r="O99" s="100">
        <f t="shared" si="39"/>
        <v>0.16456358518448569</v>
      </c>
      <c r="P99" s="236"/>
      <c r="Q99" s="100">
        <f t="shared" si="40"/>
        <v>0.11790162092115097</v>
      </c>
      <c r="R99" s="228"/>
      <c r="S99" s="100">
        <f t="shared" si="41"/>
        <v>0.16804199067961637</v>
      </c>
      <c r="T99" s="229"/>
      <c r="U99" s="100">
        <f t="shared" si="42"/>
        <v>9.4796018220555167E-2</v>
      </c>
      <c r="V99" s="228"/>
      <c r="W99" s="100">
        <f t="shared" si="43"/>
        <v>0.19864305086970074</v>
      </c>
      <c r="X99" s="228"/>
      <c r="Y99" s="100">
        <f t="shared" si="44"/>
        <v>0.11137600015091209</v>
      </c>
      <c r="Z99" s="228"/>
      <c r="AA99" s="100">
        <f t="shared" si="45"/>
        <v>0.2055592582333878</v>
      </c>
      <c r="AB99" s="229"/>
      <c r="AC99" s="100">
        <f t="shared" si="46"/>
        <v>3.8021374968342458E-2</v>
      </c>
      <c r="AD99" s="233"/>
      <c r="AE99" s="105"/>
      <c r="AF99" s="234"/>
      <c r="AG99" s="101">
        <f t="shared" si="47"/>
        <v>3.2098364842797648E-2</v>
      </c>
    </row>
    <row r="100" spans="3:33" x14ac:dyDescent="0.2">
      <c r="C100" s="102"/>
      <c r="E100" s="103"/>
      <c r="F100" s="103"/>
      <c r="G100" s="103"/>
      <c r="H100" s="103"/>
      <c r="I100" s="103"/>
      <c r="J100" s="103"/>
      <c r="K100" s="103"/>
      <c r="L100" s="103"/>
      <c r="M100" s="103"/>
      <c r="N100" s="103"/>
      <c r="O100" s="103"/>
      <c r="P100" s="103"/>
      <c r="Q100" s="103"/>
      <c r="R100" s="103"/>
      <c r="S100" s="103"/>
      <c r="T100" s="104"/>
      <c r="U100" s="103"/>
      <c r="V100" s="103"/>
      <c r="W100" s="103"/>
      <c r="X100" s="103"/>
      <c r="Y100" s="103"/>
      <c r="Z100" s="103"/>
      <c r="AA100" s="103"/>
      <c r="AB100" s="103"/>
      <c r="AC100" s="103"/>
      <c r="AD100" s="105"/>
      <c r="AE100" s="105"/>
      <c r="AF100" s="105"/>
      <c r="AG100" s="104"/>
    </row>
    <row r="101" spans="3:33" x14ac:dyDescent="0.2">
      <c r="C101" s="102"/>
      <c r="E101" s="103"/>
      <c r="F101" s="103"/>
      <c r="G101" s="103"/>
      <c r="H101" s="103"/>
      <c r="I101" s="103"/>
      <c r="J101" s="103"/>
      <c r="K101" s="103"/>
      <c r="L101" s="103"/>
      <c r="M101" s="103"/>
      <c r="N101" s="103"/>
      <c r="O101" s="103"/>
      <c r="P101" s="103"/>
      <c r="Q101" s="103"/>
      <c r="R101" s="103"/>
      <c r="S101" s="103"/>
      <c r="T101" s="104"/>
      <c r="U101" s="103"/>
      <c r="V101" s="103"/>
      <c r="W101" s="103"/>
      <c r="X101" s="103"/>
      <c r="Y101" s="103"/>
      <c r="Z101" s="103"/>
      <c r="AA101" s="103"/>
      <c r="AB101" s="103"/>
      <c r="AC101" s="103"/>
      <c r="AD101" s="105"/>
      <c r="AE101" s="105"/>
      <c r="AF101" s="105"/>
      <c r="AG101" s="104"/>
    </row>
    <row r="102" spans="3:33" x14ac:dyDescent="0.2">
      <c r="C102" s="106" t="s">
        <v>139</v>
      </c>
    </row>
    <row r="103" spans="3:33" s="60" customFormat="1" ht="52.5" customHeight="1" x14ac:dyDescent="0.2">
      <c r="C103" s="281" t="s">
        <v>140</v>
      </c>
      <c r="D103" s="281"/>
      <c r="E103" s="281"/>
      <c r="F103" s="281"/>
      <c r="G103" s="281"/>
      <c r="H103" s="281"/>
      <c r="I103" s="281"/>
      <c r="J103" s="281"/>
      <c r="K103" s="281"/>
      <c r="L103" s="281"/>
      <c r="M103" s="281"/>
      <c r="N103" s="107"/>
      <c r="O103" s="107"/>
      <c r="P103" s="107"/>
      <c r="Q103" s="107"/>
      <c r="R103" s="107"/>
      <c r="S103" s="107"/>
      <c r="T103" s="107"/>
      <c r="U103" s="107"/>
      <c r="V103" s="107"/>
      <c r="W103" s="107"/>
      <c r="X103" s="107"/>
      <c r="Y103" s="107"/>
      <c r="Z103" s="107"/>
      <c r="AA103" s="107"/>
      <c r="AB103" s="107"/>
      <c r="AC103" s="107"/>
      <c r="AD103" s="107"/>
      <c r="AE103" s="107"/>
      <c r="AF103" s="107"/>
      <c r="AG103" s="107"/>
    </row>
    <row r="104" spans="3:33" x14ac:dyDescent="0.2">
      <c r="D104" s="108"/>
      <c r="E104" s="109"/>
      <c r="F104" s="109"/>
      <c r="G104" s="109"/>
      <c r="H104" s="109"/>
      <c r="I104" s="109"/>
    </row>
  </sheetData>
  <sheetProtection algorithmName="SHA-512" hashValue="N5HlsVUov6jyzpP00R9Z6er6rglHD0+nImci53X1ArA3IPHlI5PDovVLHY2mAJAYCgamaH3mpDlOteTBNiIg8g==" saltValue="XRe0jYynpyFif1e9d8P4bA==" spinCount="100000" sheet="1" objects="1" scenarios="1"/>
  <mergeCells count="61">
    <mergeCell ref="Q83:S83"/>
    <mergeCell ref="E84:G84"/>
    <mergeCell ref="I84:K84"/>
    <mergeCell ref="M84:O84"/>
    <mergeCell ref="U84:W84"/>
    <mergeCell ref="AC84:AG84"/>
    <mergeCell ref="Q84:S84"/>
    <mergeCell ref="C103:M103"/>
    <mergeCell ref="Y73:AA73"/>
    <mergeCell ref="E76:G76"/>
    <mergeCell ref="I76:K76"/>
    <mergeCell ref="M76:O76"/>
    <mergeCell ref="U76:W76"/>
    <mergeCell ref="Q75:S75"/>
    <mergeCell ref="Q76:S76"/>
    <mergeCell ref="E75:G75"/>
    <mergeCell ref="I75:K75"/>
    <mergeCell ref="M75:O75"/>
    <mergeCell ref="U75:W75"/>
    <mergeCell ref="Q73:S73"/>
    <mergeCell ref="E73:G73"/>
    <mergeCell ref="M73:O73"/>
    <mergeCell ref="AC75:AG75"/>
    <mergeCell ref="Y75:AA75"/>
    <mergeCell ref="E74:G74"/>
    <mergeCell ref="I74:K74"/>
    <mergeCell ref="M74:O74"/>
    <mergeCell ref="U74:W74"/>
    <mergeCell ref="Q74:S74"/>
    <mergeCell ref="AC73:AG73"/>
    <mergeCell ref="Q5:S5"/>
    <mergeCell ref="Q6:S6"/>
    <mergeCell ref="C1:AG1"/>
    <mergeCell ref="C3:AG3"/>
    <mergeCell ref="E5:G5"/>
    <mergeCell ref="I5:K5"/>
    <mergeCell ref="M5:O5"/>
    <mergeCell ref="U5:W5"/>
    <mergeCell ref="AC5:AG5"/>
    <mergeCell ref="Y5:AA5"/>
    <mergeCell ref="Y6:AA6"/>
    <mergeCell ref="E6:G6"/>
    <mergeCell ref="I6:K6"/>
    <mergeCell ref="M6:O6"/>
    <mergeCell ref="U6:W6"/>
    <mergeCell ref="Y84:AA84"/>
    <mergeCell ref="Y83:AA83"/>
    <mergeCell ref="AC6:AG6"/>
    <mergeCell ref="AC74:AG74"/>
    <mergeCell ref="Y74:AA74"/>
    <mergeCell ref="AC76:AG76"/>
    <mergeCell ref="Y76:AA76"/>
    <mergeCell ref="C77:AG77"/>
    <mergeCell ref="C81:AG81"/>
    <mergeCell ref="E83:G83"/>
    <mergeCell ref="I83:K83"/>
    <mergeCell ref="M83:O83"/>
    <mergeCell ref="U83:W83"/>
    <mergeCell ref="AC83:AG83"/>
    <mergeCell ref="U73:W73"/>
    <mergeCell ref="I73:K73"/>
  </mergeCells>
  <printOptions horizontalCentered="1"/>
  <pageMargins left="0.31496062992125984" right="0.31496062992125984" top="0.35433070866141736" bottom="0.35433070866141736" header="0.31496062992125984" footer="0.31496062992125984"/>
  <pageSetup scale="31" orientation="landscape" r:id="rId1"/>
  <rowBreaks count="1" manualBreakCount="1">
    <brk id="78" max="32" man="1"/>
  </rowBreaks>
  <ignoredErrors>
    <ignoredError sqref="G86:W9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575D1-83B0-4A42-99A5-65FF5150BEFB}">
  <sheetPr>
    <tabColor rgb="FFFF0000"/>
  </sheetPr>
  <dimension ref="C10:Q20"/>
  <sheetViews>
    <sheetView topLeftCell="A5" workbookViewId="0"/>
  </sheetViews>
  <sheetFormatPr baseColWidth="10" defaultRowHeight="13" x14ac:dyDescent="0.15"/>
  <cols>
    <col min="3" max="3" width="14.83203125" customWidth="1"/>
    <col min="11" max="11" width="14.83203125" customWidth="1"/>
  </cols>
  <sheetData>
    <row r="10" spans="3:17" ht="22" customHeight="1" x14ac:dyDescent="0.15">
      <c r="C10" s="354" t="s">
        <v>204</v>
      </c>
      <c r="D10" s="354"/>
      <c r="E10" s="354"/>
      <c r="F10" s="354"/>
      <c r="G10" s="354"/>
      <c r="H10" s="354"/>
      <c r="I10" s="355" t="s">
        <v>205</v>
      </c>
      <c r="K10" s="354" t="s">
        <v>207</v>
      </c>
      <c r="L10" s="354"/>
      <c r="M10" s="354"/>
      <c r="N10" s="354"/>
      <c r="O10" s="354"/>
      <c r="P10" s="354"/>
      <c r="Q10" s="355" t="s">
        <v>208</v>
      </c>
    </row>
    <row r="11" spans="3:17" ht="162" x14ac:dyDescent="0.2">
      <c r="C11" s="244"/>
      <c r="D11" s="239" t="s">
        <v>93</v>
      </c>
      <c r="E11" s="239" t="s">
        <v>206</v>
      </c>
      <c r="F11" s="239" t="s">
        <v>190</v>
      </c>
      <c r="G11" s="240" t="s">
        <v>31</v>
      </c>
      <c r="H11" s="240" t="s">
        <v>191</v>
      </c>
      <c r="I11" s="355"/>
      <c r="K11" s="244"/>
      <c r="L11" s="239" t="s">
        <v>93</v>
      </c>
      <c r="M11" s="239" t="s">
        <v>206</v>
      </c>
      <c r="N11" s="239" t="s">
        <v>190</v>
      </c>
      <c r="O11" s="240" t="s">
        <v>31</v>
      </c>
      <c r="P11" s="240" t="s">
        <v>191</v>
      </c>
      <c r="Q11" s="355"/>
    </row>
    <row r="12" spans="3:17" ht="16" x14ac:dyDescent="0.2">
      <c r="C12" s="241" t="s">
        <v>93</v>
      </c>
      <c r="D12" s="242">
        <v>1</v>
      </c>
      <c r="E12" s="244"/>
      <c r="F12" s="244"/>
      <c r="G12" s="244"/>
      <c r="H12" s="244"/>
      <c r="I12" s="247">
        <f>STDEV('50 Years Data '!E63:E72)</f>
        <v>1.3011537615174882E-2</v>
      </c>
      <c r="K12" s="241" t="s">
        <v>93</v>
      </c>
      <c r="L12" s="242">
        <v>1</v>
      </c>
      <c r="M12" s="244"/>
      <c r="N12" s="244"/>
      <c r="O12" s="244"/>
      <c r="P12" s="244"/>
      <c r="Q12" s="247">
        <f>STDEV('50 Years Data '!E53:E72)</f>
        <v>1.3975703319512613E-2</v>
      </c>
    </row>
    <row r="13" spans="3:17" ht="16" x14ac:dyDescent="0.2">
      <c r="C13" s="241" t="s">
        <v>206</v>
      </c>
      <c r="D13" s="242">
        <f>COVAR('50 Years Data '!E63:E72,'50 Years Data '!I63:I72)/STDEV('50 Years Data '!I63:I72)/STDEV('50 Years Data '!E63:E72)</f>
        <v>0.11109057362416315</v>
      </c>
      <c r="E13" s="242">
        <v>1</v>
      </c>
      <c r="F13" s="245"/>
      <c r="G13" s="245"/>
      <c r="H13" s="244"/>
      <c r="I13" s="247">
        <f>STDEV('50 Years Data '!I63:I72)</f>
        <v>6.1825820747573597E-2</v>
      </c>
      <c r="K13" s="241" t="s">
        <v>206</v>
      </c>
      <c r="L13" s="242">
        <f>COVAR('50 Years Data '!E53:E72,'50 Years Data '!I53:I72)/STDEV('50 Years Data '!I53:I72)/STDEV('50 Years Data '!E53:E72)</f>
        <v>0.12297151176737021</v>
      </c>
      <c r="M13" s="242">
        <v>1</v>
      </c>
      <c r="N13" s="246"/>
      <c r="O13" s="246"/>
      <c r="P13" s="244"/>
      <c r="Q13" s="247">
        <f>STDEV('50 Years Data '!I53:I72)</f>
        <v>4.8896479544874853E-2</v>
      </c>
    </row>
    <row r="14" spans="3:17" ht="51" x14ac:dyDescent="0.2">
      <c r="C14" s="243" t="s">
        <v>190</v>
      </c>
      <c r="D14" s="242">
        <f>COVAR('50 Years Data '!M63:M72,'50 Years Data '!E63:E72)/STDEV('50 Years Data '!E63:E72)/STDEV('50 Years Data '!M63:M72)</f>
        <v>-6.2779314942893086E-2</v>
      </c>
      <c r="E14" s="242">
        <f>COVAR('50 Years Data '!M64:M73,'50 Years Data '!I64:I73)/STDEV('50 Years Data '!I64:I73)/STDEV('50 Years Data '!M64:M73)</f>
        <v>0.22540462640653627</v>
      </c>
      <c r="F14" s="242">
        <v>1</v>
      </c>
      <c r="G14" s="245"/>
      <c r="H14" s="244"/>
      <c r="I14" s="247">
        <f>STDEV('50 Years Data '!M63:M72)</f>
        <v>0.12712041535489099</v>
      </c>
      <c r="K14" s="243" t="s">
        <v>190</v>
      </c>
      <c r="L14" s="242">
        <f>COVAR('50 Years Data '!M53:M72,'50 Years Data '!E53:E72)/STDEV('50 Years Data '!E53:E72)/STDEV('50 Years Data '!M53:M72)</f>
        <v>-0.1502633284853048</v>
      </c>
      <c r="M14" s="242">
        <f>COVAR('50 Years Data '!M53:M72,'50 Years Data '!I53:I72)/STDEV('50 Years Data '!I53:I72)/STDEV('50 Years Data '!M53:M72)</f>
        <v>5.6401215206925273E-2</v>
      </c>
      <c r="N14" s="242">
        <v>1</v>
      </c>
      <c r="O14" s="246"/>
      <c r="P14" s="244"/>
      <c r="Q14" s="247">
        <f>STDEV('50 Years Data '!M53:M72)</f>
        <v>0.15622482653339129</v>
      </c>
    </row>
    <row r="15" spans="3:17" ht="68" x14ac:dyDescent="0.2">
      <c r="C15" s="243" t="s">
        <v>31</v>
      </c>
      <c r="D15" s="242">
        <f>COVAR('50 Years Data '!E63:E72,'50 Years Data '!AO63:AO72)/STDEV('50 Years Data '!E63:E72)/STDEV('50 Years Data '!AO63:AO72)</f>
        <v>4.0019493515382761E-2</v>
      </c>
      <c r="E15" s="242">
        <f>COVAR('50 Years Data '!I63:I72,'50 Years Data '!AO63:AO72)/STDEV('50 Years Data '!I63:I72)/STDEV('50 Years Data '!AO63:AO72)</f>
        <v>0.59153402971659663</v>
      </c>
      <c r="F15" s="242">
        <f>COVAR('50 Years Data '!M63:M72,'50 Years Data '!AO63:AO72)/STDEV('50 Years Data '!AO63:AO72)/STDEV('50 Years Data '!M63:M72)</f>
        <v>0.41533143563177305</v>
      </c>
      <c r="G15" s="242">
        <v>1</v>
      </c>
      <c r="H15" s="244"/>
      <c r="I15" s="247">
        <f>STDEV('50 Years Data '!AO63:AO72)</f>
        <v>0.1046196764210464</v>
      </c>
      <c r="K15" s="243" t="s">
        <v>31</v>
      </c>
      <c r="L15" s="242">
        <f>COVAR('50 Years Data '!E53:E72,'50 Years Data '!AO53:AO72)/STDEV('50 Years Data '!E53:E72)/STDEV('50 Years Data '!AO53:AO72)</f>
        <v>-0.24282953370317026</v>
      </c>
      <c r="M15" s="242">
        <f>COVAR('50 Years Data '!I53:I72,'50 Years Data '!AO53:AO72)/STDEV('50 Years Data '!I53:I72)/STDEV('50 Years Data '!AO53:AO72)</f>
        <v>3.5531256744376211E-2</v>
      </c>
      <c r="N15" s="242">
        <f>COVAR('50 Years Data '!M53:M72,'50 Years Data '!AO53:AO72)/STDEV('50 Years Data '!AO53:AO72)/STDEV('50 Years Data '!M53:M72)</f>
        <v>0.53927088950796187</v>
      </c>
      <c r="O15" s="242">
        <v>1</v>
      </c>
      <c r="P15" s="244"/>
      <c r="Q15" s="247">
        <f>STDEV('50 Years Data '!AO53:AO72)</f>
        <v>0.13655056618154213</v>
      </c>
    </row>
    <row r="16" spans="3:17" ht="68" x14ac:dyDescent="0.15">
      <c r="C16" s="243" t="s">
        <v>191</v>
      </c>
      <c r="D16" s="242">
        <f>COVAR('50 Years Data '!E63:E72,'50 Years Data '!Y63:Y72)/STDEV('50 Years Data '!E63:E72)/STDEV('50 Years Data '!Y63:Y72)</f>
        <v>-9.7463600032750924E-2</v>
      </c>
      <c r="E16" s="242">
        <f>COVAR('50 Years Data '!Y63:Y72,'50 Years Data '!I63:I72)/STDEV('50 Years Data '!I63:I72)/STDEV('50 Years Data '!Y63:Y72)</f>
        <v>0.59200352554339664</v>
      </c>
      <c r="F16" s="242">
        <f>COVAR('50 Years Data '!M63:M72,'50 Years Data '!Y63:Y72)/STDEV('50 Years Data '!Y63:Y72)/STDEV('50 Years Data '!M63:M72)</f>
        <v>0.33873217096424824</v>
      </c>
      <c r="G16" s="242">
        <f>COVAR('50 Years Data '!AO63:AO72,'50 Years Data '!Y63:Y72)/STDEV('50 Years Data '!Y63:Y72)/STDEV('50 Years Data '!AO63:AO72)</f>
        <v>0.49459387425427548</v>
      </c>
      <c r="H16" s="242">
        <v>1</v>
      </c>
      <c r="I16" s="247">
        <f>STDEV('50 Years Data '!Y63:Y72)</f>
        <v>0.12122741209992252</v>
      </c>
      <c r="K16" s="243" t="s">
        <v>191</v>
      </c>
      <c r="L16" s="242">
        <f>COVAR('50 Years Data '!E53:E72,'50 Years Data '!Y53:Y72)/STDEV('50 Years Data '!E53:E72)/STDEV('50 Years Data '!Y53:Y72)</f>
        <v>-0.11333828735312151</v>
      </c>
      <c r="M16" s="242">
        <f>COVAR('50 Years Data '!Y53:Y72,'50 Years Data '!I53:I72)/STDEV('50 Years Data '!I53:I72)/STDEV('50 Years Data '!Y53:Y72)</f>
        <v>0.19647508658773799</v>
      </c>
      <c r="N16" s="242">
        <f>COVAR('50 Years Data '!M53:M72,'50 Years Data '!Y53:Y72)/STDEV('50 Years Data '!Y53:Y72)/STDEV('50 Years Data '!M53:M72)</f>
        <v>0.75843363143195941</v>
      </c>
      <c r="O16" s="242">
        <f>COVAR('50 Years Data '!AO53:AO72,'50 Years Data '!Y53:Y72)/STDEV('50 Years Data '!Y53:Y72)/STDEV('50 Years Data '!AO53:AO72)</f>
        <v>0.46206465155626936</v>
      </c>
      <c r="P16" s="242">
        <v>1</v>
      </c>
      <c r="Q16" s="247">
        <f>STDEV('50 Years Data '!Y53:Y72)</f>
        <v>0.18950983286888826</v>
      </c>
    </row>
    <row r="18" spans="3:3" x14ac:dyDescent="0.15">
      <c r="C18" t="s">
        <v>209</v>
      </c>
    </row>
    <row r="19" spans="3:3" x14ac:dyDescent="0.15">
      <c r="C19" t="s">
        <v>210</v>
      </c>
    </row>
    <row r="20" spans="3:3" x14ac:dyDescent="0.15">
      <c r="C20" t="s">
        <v>211</v>
      </c>
    </row>
  </sheetData>
  <sheetProtection algorithmName="SHA-512" hashValue="adOv9BF7wt9+CLPT+hfYdV5AFzJJUNce/c5BZBcFJTS6oneHA9XmvgH2UPIJMBXDfosRkZ1h4GDwlOGF7FQbHg==" saltValue="oSj9UT/2MozeDA2JM6FoGg==" spinCount="100000" sheet="1" objects="1" scenarios="1"/>
  <mergeCells count="4">
    <mergeCell ref="C10:H10"/>
    <mergeCell ref="I10:I11"/>
    <mergeCell ref="K10:P10"/>
    <mergeCell ref="Q10:Q1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0071-37E3-584F-B7BA-BE55BC6BE375}">
  <dimension ref="A1:V206"/>
  <sheetViews>
    <sheetView workbookViewId="0">
      <selection activeCell="M3" sqref="M3"/>
    </sheetView>
  </sheetViews>
  <sheetFormatPr baseColWidth="10" defaultColWidth="11.5" defaultRowHeight="15" x14ac:dyDescent="0.2"/>
  <cols>
    <col min="1" max="4" width="11.5" style="249"/>
    <col min="5" max="5" width="13.83203125" style="249" customWidth="1"/>
    <col min="6" max="6" width="17.6640625" style="249" customWidth="1"/>
    <col min="7" max="7" width="21.5" style="249" bestFit="1" customWidth="1"/>
    <col min="8" max="8" width="16.33203125" style="249" bestFit="1" customWidth="1"/>
    <col min="9" max="9" width="17.33203125" style="249" bestFit="1" customWidth="1"/>
    <col min="10" max="10" width="15.6640625" style="249" bestFit="1" customWidth="1"/>
    <col min="11" max="16384" width="11.5" style="249"/>
  </cols>
  <sheetData>
    <row r="1" spans="1:10" x14ac:dyDescent="0.2">
      <c r="A1" s="248" t="s">
        <v>162</v>
      </c>
    </row>
    <row r="3" spans="1:10" x14ac:dyDescent="0.2">
      <c r="F3" s="249" t="s">
        <v>161</v>
      </c>
      <c r="H3" s="249" t="s">
        <v>160</v>
      </c>
      <c r="J3" s="249" t="s">
        <v>231</v>
      </c>
    </row>
    <row r="4" spans="1:10" x14ac:dyDescent="0.2">
      <c r="F4" s="250">
        <v>7.2499999999999995E-2</v>
      </c>
      <c r="G4" s="250"/>
      <c r="H4" s="250">
        <v>4.7500000000000001E-2</v>
      </c>
      <c r="I4" s="250"/>
      <c r="J4" s="250">
        <f>(0.6*F4)+(0.4*H4)</f>
        <v>6.25E-2</v>
      </c>
    </row>
    <row r="5" spans="1:10" x14ac:dyDescent="0.2">
      <c r="B5" s="259" t="s">
        <v>159</v>
      </c>
      <c r="C5" s="259" t="s">
        <v>153</v>
      </c>
      <c r="D5" s="259" t="s">
        <v>158</v>
      </c>
      <c r="E5" s="249" t="s">
        <v>157</v>
      </c>
      <c r="F5" s="249" t="s">
        <v>156</v>
      </c>
      <c r="G5" s="249" t="s">
        <v>155</v>
      </c>
      <c r="H5" s="249" t="s">
        <v>154</v>
      </c>
      <c r="I5" s="249" t="s">
        <v>232</v>
      </c>
      <c r="J5" s="259" t="s">
        <v>233</v>
      </c>
    </row>
    <row r="6" spans="1:10" ht="16" thickBot="1" x14ac:dyDescent="0.25">
      <c r="A6" s="251">
        <v>39814</v>
      </c>
      <c r="B6" s="260">
        <v>22967.98</v>
      </c>
      <c r="C6" s="259">
        <v>699.30079999999998</v>
      </c>
      <c r="D6" s="259">
        <v>113.3</v>
      </c>
      <c r="E6" s="252">
        <v>1000</v>
      </c>
      <c r="F6" s="252">
        <v>1000</v>
      </c>
      <c r="G6" s="252">
        <v>1000</v>
      </c>
      <c r="H6" s="252">
        <v>1000</v>
      </c>
      <c r="I6" s="252">
        <f t="shared" ref="I6:I69" si="0">(0.6*E6)+(0.4*G6)</f>
        <v>1000</v>
      </c>
      <c r="J6" s="252">
        <v>1000</v>
      </c>
    </row>
    <row r="7" spans="1:10" x14ac:dyDescent="0.2">
      <c r="A7" s="251">
        <v>39845</v>
      </c>
      <c r="B7" s="261">
        <v>22287.88</v>
      </c>
      <c r="C7" s="259">
        <v>692.63790000000006</v>
      </c>
      <c r="D7" s="259">
        <v>113</v>
      </c>
      <c r="E7" s="252">
        <f t="shared" ref="E7:E70" si="1">E6*B7/B6</f>
        <v>970.38921141519631</v>
      </c>
      <c r="F7" s="252">
        <f t="shared" ref="F7:F70" si="2">F6*(1+F$4)^(1/12)</f>
        <v>1005.8497409526457</v>
      </c>
      <c r="G7" s="252">
        <f t="shared" ref="G7:G70" si="3">G6*C7/C6</f>
        <v>990.47205437202422</v>
      </c>
      <c r="H7" s="252">
        <f t="shared" ref="H7:H70" si="4">H6*(1+H$4)^(1/12)</f>
        <v>1003.8746849921291</v>
      </c>
      <c r="I7" s="252">
        <f t="shared" si="0"/>
        <v>978.42234859792745</v>
      </c>
      <c r="J7" s="252">
        <f t="shared" ref="J7:J70" si="5">J6*(1+J$4)^(1/12)</f>
        <v>1005.0648349497708</v>
      </c>
    </row>
    <row r="8" spans="1:10" x14ac:dyDescent="0.2">
      <c r="A8" s="251">
        <v>39873</v>
      </c>
      <c r="B8" s="261">
        <v>20881.330000000002</v>
      </c>
      <c r="C8" s="259">
        <v>697.38870000000009</v>
      </c>
      <c r="D8" s="259">
        <v>113.8</v>
      </c>
      <c r="E8" s="252">
        <f t="shared" si="1"/>
        <v>909.14960740996821</v>
      </c>
      <c r="F8" s="252">
        <f t="shared" si="2"/>
        <v>1011.7337013745044</v>
      </c>
      <c r="G8" s="252">
        <f t="shared" si="3"/>
        <v>997.26569739373963</v>
      </c>
      <c r="H8" s="252">
        <f t="shared" si="4"/>
        <v>1007.7643831680465</v>
      </c>
      <c r="I8" s="252">
        <f t="shared" si="0"/>
        <v>944.39604340347682</v>
      </c>
      <c r="J8" s="252">
        <f t="shared" si="5"/>
        <v>1010.15532245261</v>
      </c>
    </row>
    <row r="9" spans="1:10" x14ac:dyDescent="0.2">
      <c r="A9" s="251">
        <v>39904</v>
      </c>
      <c r="B9" s="261">
        <v>22507.7</v>
      </c>
      <c r="C9" s="259">
        <v>709.94920000000002</v>
      </c>
      <c r="D9" s="259">
        <v>114</v>
      </c>
      <c r="E9" s="252">
        <f t="shared" si="1"/>
        <v>979.95992681985967</v>
      </c>
      <c r="F9" s="252">
        <f t="shared" si="2"/>
        <v>1017.6520814406067</v>
      </c>
      <c r="G9" s="252">
        <f t="shared" si="3"/>
        <v>1015.2272098072817</v>
      </c>
      <c r="H9" s="252">
        <f t="shared" si="4"/>
        <v>1011.66915269911</v>
      </c>
      <c r="I9" s="252">
        <f t="shared" si="0"/>
        <v>994.06684001482859</v>
      </c>
      <c r="J9" s="252">
        <f t="shared" si="5"/>
        <v>1015.271592434465</v>
      </c>
    </row>
    <row r="10" spans="1:10" x14ac:dyDescent="0.2">
      <c r="A10" s="251">
        <v>39934</v>
      </c>
      <c r="B10" s="261">
        <v>24141.96</v>
      </c>
      <c r="C10" s="259">
        <v>710.10739999999998</v>
      </c>
      <c r="D10" s="259">
        <v>113.9</v>
      </c>
      <c r="E10" s="252">
        <f t="shared" si="1"/>
        <v>1051.1137679499893</v>
      </c>
      <c r="F10" s="252">
        <f t="shared" si="2"/>
        <v>1023.605082496955</v>
      </c>
      <c r="G10" s="252">
        <f t="shared" si="3"/>
        <v>1015.4534357747051</v>
      </c>
      <c r="H10" s="252">
        <f t="shared" si="4"/>
        <v>1015.5890519820732</v>
      </c>
      <c r="I10" s="252">
        <f t="shared" si="0"/>
        <v>1036.8496350798757</v>
      </c>
      <c r="J10" s="252">
        <f t="shared" si="5"/>
        <v>1020.4137754793366</v>
      </c>
    </row>
    <row r="11" spans="1:10" x14ac:dyDescent="0.2">
      <c r="A11" s="251">
        <v>39965</v>
      </c>
      <c r="B11" s="261">
        <v>26909.41</v>
      </c>
      <c r="C11" s="259">
        <v>709.15989999999999</v>
      </c>
      <c r="D11" s="259">
        <v>114.7</v>
      </c>
      <c r="E11" s="252">
        <f t="shared" si="1"/>
        <v>1171.6054263370133</v>
      </c>
      <c r="F11" s="252">
        <f t="shared" si="2"/>
        <v>1029.5929070673737</v>
      </c>
      <c r="G11" s="252">
        <f t="shared" si="3"/>
        <v>1014.0985109698142</v>
      </c>
      <c r="H11" s="252">
        <f t="shared" si="4"/>
        <v>1019.5241396399589</v>
      </c>
      <c r="I11" s="252">
        <f t="shared" si="0"/>
        <v>1108.6026601901337</v>
      </c>
      <c r="J11" s="252">
        <f t="shared" si="5"/>
        <v>1025.5820028326118</v>
      </c>
    </row>
    <row r="12" spans="1:10" x14ac:dyDescent="0.2">
      <c r="A12" s="251">
        <v>39995</v>
      </c>
      <c r="B12" s="261">
        <v>27002.03</v>
      </c>
      <c r="C12" s="259">
        <v>718.84080000000006</v>
      </c>
      <c r="D12" s="259">
        <v>115.1</v>
      </c>
      <c r="E12" s="252">
        <f t="shared" si="1"/>
        <v>1175.6379968982903</v>
      </c>
      <c r="F12" s="252">
        <f t="shared" si="2"/>
        <v>1035.6157588603992</v>
      </c>
      <c r="G12" s="252">
        <f t="shared" si="3"/>
        <v>1027.9421959763238</v>
      </c>
      <c r="H12" s="252">
        <f t="shared" si="4"/>
        <v>1023.4744745229352</v>
      </c>
      <c r="I12" s="252">
        <f t="shared" si="0"/>
        <v>1116.5596765295036</v>
      </c>
      <c r="J12" s="252">
        <f t="shared" si="5"/>
        <v>1030.7764064044145</v>
      </c>
    </row>
    <row r="13" spans="1:10" x14ac:dyDescent="0.2">
      <c r="A13" s="251">
        <v>40026</v>
      </c>
      <c r="B13" s="261">
        <v>28140.9</v>
      </c>
      <c r="C13" s="259">
        <v>723.59720000000004</v>
      </c>
      <c r="D13" s="259">
        <v>114.7</v>
      </c>
      <c r="E13" s="252">
        <f t="shared" si="1"/>
        <v>1225.2231149626566</v>
      </c>
      <c r="F13" s="252">
        <f t="shared" si="2"/>
        <v>1041.67384277621</v>
      </c>
      <c r="G13" s="252">
        <f t="shared" si="3"/>
        <v>1034.7438469968861</v>
      </c>
      <c r="H13" s="252">
        <f t="shared" si="4"/>
        <v>1027.4401157091966</v>
      </c>
      <c r="I13" s="252">
        <f t="shared" si="0"/>
        <v>1149.0314077763483</v>
      </c>
      <c r="J13" s="252">
        <f t="shared" si="5"/>
        <v>1035.9971187729707</v>
      </c>
    </row>
    <row r="14" spans="1:10" x14ac:dyDescent="0.2">
      <c r="A14" s="251">
        <v>40057</v>
      </c>
      <c r="B14" s="261">
        <v>28407.39</v>
      </c>
      <c r="C14" s="259">
        <v>731.75490000000002</v>
      </c>
      <c r="D14" s="259">
        <v>114.7</v>
      </c>
      <c r="E14" s="252">
        <f t="shared" si="1"/>
        <v>1236.8257896427981</v>
      </c>
      <c r="F14" s="252">
        <f t="shared" si="2"/>
        <v>1047.7673649135977</v>
      </c>
      <c r="G14" s="252">
        <f t="shared" si="3"/>
        <v>1046.4093563170527</v>
      </c>
      <c r="H14" s="252">
        <f t="shared" si="4"/>
        <v>1031.4211225058464</v>
      </c>
      <c r="I14" s="252">
        <f t="shared" si="0"/>
        <v>1160.6592163124999</v>
      </c>
      <c r="J14" s="252">
        <f t="shared" si="5"/>
        <v>1041.2442731879939</v>
      </c>
    </row>
    <row r="15" spans="1:10" x14ac:dyDescent="0.2">
      <c r="A15" s="251">
        <v>40087</v>
      </c>
      <c r="B15" s="261">
        <v>29867.9</v>
      </c>
      <c r="C15" s="259">
        <v>738.34810000000004</v>
      </c>
      <c r="D15" s="259">
        <v>114.7</v>
      </c>
      <c r="E15" s="252">
        <f t="shared" si="1"/>
        <v>1300.4147513190101</v>
      </c>
      <c r="F15" s="252">
        <f t="shared" si="2"/>
        <v>1053.8965325769784</v>
      </c>
      <c r="G15" s="252">
        <f t="shared" si="3"/>
        <v>1055.8376309593812</v>
      </c>
      <c r="H15" s="252">
        <f t="shared" si="4"/>
        <v>1035.4175544497848</v>
      </c>
      <c r="I15" s="252">
        <f t="shared" si="0"/>
        <v>1202.5839031751584</v>
      </c>
      <c r="J15" s="252">
        <f t="shared" si="5"/>
        <v>1046.5180035740852</v>
      </c>
    </row>
    <row r="16" spans="1:10" x14ac:dyDescent="0.2">
      <c r="A16" s="251">
        <v>40118</v>
      </c>
      <c r="B16" s="261">
        <v>28660.23</v>
      </c>
      <c r="C16" s="259">
        <v>737.91480000000001</v>
      </c>
      <c r="D16" s="259">
        <v>114.6</v>
      </c>
      <c r="E16" s="252">
        <f t="shared" si="1"/>
        <v>1247.834158685265</v>
      </c>
      <c r="F16" s="252">
        <f t="shared" si="2"/>
        <v>1060.0615542834453</v>
      </c>
      <c r="G16" s="252">
        <f t="shared" si="3"/>
        <v>1055.2180120486062</v>
      </c>
      <c r="H16" s="252">
        <f t="shared" si="4"/>
        <v>1039.4294713085985</v>
      </c>
      <c r="I16" s="252">
        <f t="shared" si="0"/>
        <v>1170.7877000306016</v>
      </c>
      <c r="J16" s="252">
        <f t="shared" si="5"/>
        <v>1051.8184445341517</v>
      </c>
    </row>
    <row r="17" spans="1:10" x14ac:dyDescent="0.2">
      <c r="A17" s="251">
        <v>40148</v>
      </c>
      <c r="B17" s="261">
        <v>30137.61</v>
      </c>
      <c r="C17" s="259">
        <v>747.76200000000006</v>
      </c>
      <c r="D17" s="259">
        <v>115.2</v>
      </c>
      <c r="E17" s="252">
        <f t="shared" si="1"/>
        <v>1312.1576211752183</v>
      </c>
      <c r="F17" s="252">
        <f t="shared" si="2"/>
        <v>1066.2626397698623</v>
      </c>
      <c r="G17" s="252">
        <f t="shared" si="3"/>
        <v>1069.2995060208711</v>
      </c>
      <c r="H17" s="252">
        <f t="shared" si="4"/>
        <v>1043.4569330814547</v>
      </c>
      <c r="I17" s="252">
        <f t="shared" si="0"/>
        <v>1215.0143751134794</v>
      </c>
      <c r="J17" s="252">
        <f t="shared" si="5"/>
        <v>1057.1457313528419</v>
      </c>
    </row>
    <row r="18" spans="1:10" ht="16" thickBot="1" x14ac:dyDescent="0.25">
      <c r="A18" s="251">
        <v>40179</v>
      </c>
      <c r="B18" s="260">
        <v>31019.4</v>
      </c>
      <c r="C18" s="259">
        <v>737.13530000000003</v>
      </c>
      <c r="D18" s="259">
        <v>114.8</v>
      </c>
      <c r="E18" s="252">
        <f t="shared" si="1"/>
        <v>1350.5497653690047</v>
      </c>
      <c r="F18" s="252">
        <f t="shared" si="2"/>
        <v>1072.5000000000002</v>
      </c>
      <c r="G18" s="252">
        <f t="shared" si="3"/>
        <v>1054.1033272091208</v>
      </c>
      <c r="H18" s="252">
        <f t="shared" si="4"/>
        <v>1047.4999999999986</v>
      </c>
      <c r="I18" s="252">
        <f t="shared" si="0"/>
        <v>1231.9711901050512</v>
      </c>
      <c r="J18" s="252">
        <f t="shared" si="5"/>
        <v>1062.4999999999989</v>
      </c>
    </row>
    <row r="19" spans="1:10" x14ac:dyDescent="0.2">
      <c r="A19" s="251">
        <v>40210</v>
      </c>
      <c r="B19" s="261">
        <v>29360.52</v>
      </c>
      <c r="C19" s="259">
        <v>750.71530000000007</v>
      </c>
      <c r="D19" s="259">
        <v>115.1</v>
      </c>
      <c r="E19" s="252">
        <f t="shared" si="1"/>
        <v>1278.3239971473326</v>
      </c>
      <c r="F19" s="252">
        <f t="shared" si="2"/>
        <v>1078.7738471717128</v>
      </c>
      <c r="G19" s="252">
        <f t="shared" si="3"/>
        <v>1073.5227244127277</v>
      </c>
      <c r="H19" s="252">
        <f t="shared" si="4"/>
        <v>1051.558732529254</v>
      </c>
      <c r="I19" s="252">
        <f t="shared" si="0"/>
        <v>1196.4034880534907</v>
      </c>
      <c r="J19" s="252">
        <f t="shared" si="5"/>
        <v>1067.8813871341304</v>
      </c>
    </row>
    <row r="20" spans="1:10" x14ac:dyDescent="0.2">
      <c r="A20" s="251">
        <v>40238</v>
      </c>
      <c r="B20" s="261">
        <v>30820.61</v>
      </c>
      <c r="C20" s="259">
        <v>751.86470000000008</v>
      </c>
      <c r="D20" s="259">
        <v>115.6</v>
      </c>
      <c r="E20" s="252">
        <f t="shared" si="1"/>
        <v>1341.8946724962314</v>
      </c>
      <c r="F20" s="252">
        <f t="shared" si="2"/>
        <v>1085.0843947241563</v>
      </c>
      <c r="G20" s="252">
        <f t="shared" si="3"/>
        <v>1075.1663661760433</v>
      </c>
      <c r="H20" s="252">
        <f t="shared" si="4"/>
        <v>1055.6331913685276</v>
      </c>
      <c r="I20" s="252">
        <f t="shared" si="0"/>
        <v>1235.2033499681561</v>
      </c>
      <c r="J20" s="252">
        <f t="shared" si="5"/>
        <v>1073.2900301058971</v>
      </c>
    </row>
    <row r="21" spans="1:10" x14ac:dyDescent="0.2">
      <c r="A21" s="251">
        <v>40269</v>
      </c>
      <c r="B21" s="261">
        <v>31994.240000000002</v>
      </c>
      <c r="C21" s="259">
        <v>746.40430000000003</v>
      </c>
      <c r="D21" s="259">
        <v>115.6</v>
      </c>
      <c r="E21" s="252">
        <f t="shared" si="1"/>
        <v>1392.9932018401266</v>
      </c>
      <c r="F21" s="252">
        <f t="shared" si="2"/>
        <v>1091.431857345051</v>
      </c>
      <c r="G21" s="252">
        <f t="shared" si="3"/>
        <v>1067.3579953004485</v>
      </c>
      <c r="H21" s="252">
        <f t="shared" si="4"/>
        <v>1059.7234374523166</v>
      </c>
      <c r="I21" s="252">
        <f t="shared" si="0"/>
        <v>1262.7391192242553</v>
      </c>
      <c r="J21" s="252">
        <f t="shared" si="5"/>
        <v>1078.726066961618</v>
      </c>
    </row>
    <row r="22" spans="1:10" x14ac:dyDescent="0.2">
      <c r="A22" s="251">
        <v>40299</v>
      </c>
      <c r="B22" s="261">
        <v>32527.15</v>
      </c>
      <c r="C22" s="259">
        <v>745.94730000000004</v>
      </c>
      <c r="D22" s="259">
        <v>116</v>
      </c>
      <c r="E22" s="252">
        <f t="shared" si="1"/>
        <v>1416.1955034791911</v>
      </c>
      <c r="F22" s="252">
        <f t="shared" si="2"/>
        <v>1097.8164509779845</v>
      </c>
      <c r="G22" s="252">
        <f t="shared" si="3"/>
        <v>1066.704485394554</v>
      </c>
      <c r="H22" s="252">
        <f t="shared" si="4"/>
        <v>1063.8295319512206</v>
      </c>
      <c r="I22" s="252">
        <f t="shared" si="0"/>
        <v>1276.3990962453363</v>
      </c>
      <c r="J22" s="252">
        <f t="shared" si="5"/>
        <v>1084.1896364467941</v>
      </c>
    </row>
    <row r="23" spans="1:10" x14ac:dyDescent="0.2">
      <c r="A23" s="251">
        <v>40330</v>
      </c>
      <c r="B23" s="261">
        <v>31395.79</v>
      </c>
      <c r="C23" s="259">
        <v>754.71800000000007</v>
      </c>
      <c r="D23" s="259">
        <v>116.3</v>
      </c>
      <c r="E23" s="252">
        <f t="shared" si="1"/>
        <v>1366.9373623627323</v>
      </c>
      <c r="F23" s="252">
        <f t="shared" si="2"/>
        <v>1104.2383928297586</v>
      </c>
      <c r="G23" s="252">
        <f t="shared" si="3"/>
        <v>1079.2465845884917</v>
      </c>
      <c r="H23" s="252">
        <f t="shared" si="4"/>
        <v>1067.9515362728557</v>
      </c>
      <c r="I23" s="252">
        <f t="shared" si="0"/>
        <v>1251.8610512530361</v>
      </c>
      <c r="J23" s="252">
        <f t="shared" si="5"/>
        <v>1089.6808780096492</v>
      </c>
    </row>
    <row r="24" spans="1:10" x14ac:dyDescent="0.2">
      <c r="A24" s="251">
        <v>40360</v>
      </c>
      <c r="B24" s="261">
        <v>30229.89</v>
      </c>
      <c r="C24" s="259">
        <v>768.27539999999999</v>
      </c>
      <c r="D24" s="259">
        <v>116.2</v>
      </c>
      <c r="E24" s="252">
        <f t="shared" si="1"/>
        <v>1316.1753885191467</v>
      </c>
      <c r="F24" s="252">
        <f t="shared" si="2"/>
        <v>1110.6979013777784</v>
      </c>
      <c r="G24" s="252">
        <f t="shared" si="3"/>
        <v>1098.6336637967522</v>
      </c>
      <c r="H24" s="252">
        <f t="shared" si="4"/>
        <v>1072.0895120627733</v>
      </c>
      <c r="I24" s="252">
        <f t="shared" si="0"/>
        <v>1229.1586986301891</v>
      </c>
      <c r="J24" s="252">
        <f t="shared" si="5"/>
        <v>1095.1999318046894</v>
      </c>
    </row>
    <row r="25" spans="1:10" x14ac:dyDescent="0.2">
      <c r="A25" s="251">
        <v>40391</v>
      </c>
      <c r="B25" s="261">
        <v>31426.67</v>
      </c>
      <c r="C25" s="259">
        <v>771.83350000000007</v>
      </c>
      <c r="D25" s="259">
        <v>116.8</v>
      </c>
      <c r="E25" s="252">
        <f t="shared" si="1"/>
        <v>1368.2818428089886</v>
      </c>
      <c r="F25" s="252">
        <f t="shared" si="2"/>
        <v>1117.1951963774857</v>
      </c>
      <c r="G25" s="252">
        <f t="shared" si="3"/>
        <v>1103.7217460640686</v>
      </c>
      <c r="H25" s="252">
        <f t="shared" si="4"/>
        <v>1076.243521205382</v>
      </c>
      <c r="I25" s="252">
        <f t="shared" si="0"/>
        <v>1262.4578041110208</v>
      </c>
      <c r="J25" s="252">
        <f t="shared" si="5"/>
        <v>1100.7469386962805</v>
      </c>
    </row>
    <row r="26" spans="1:10" x14ac:dyDescent="0.2">
      <c r="A26" s="251">
        <v>40422</v>
      </c>
      <c r="B26" s="261">
        <v>32022.799999999999</v>
      </c>
      <c r="C26" s="259">
        <v>787.36279999999999</v>
      </c>
      <c r="D26" s="259">
        <v>116.7</v>
      </c>
      <c r="E26" s="252">
        <f t="shared" si="1"/>
        <v>1394.2366720974153</v>
      </c>
      <c r="F26" s="252">
        <f t="shared" si="2"/>
        <v>1123.730498869834</v>
      </c>
      <c r="G26" s="252">
        <f t="shared" si="3"/>
        <v>1125.9286418662755</v>
      </c>
      <c r="H26" s="252">
        <f t="shared" si="4"/>
        <v>1080.4136258248727</v>
      </c>
      <c r="I26" s="252">
        <f t="shared" si="0"/>
        <v>1286.9134600049595</v>
      </c>
      <c r="J26" s="252">
        <f t="shared" si="5"/>
        <v>1106.3220402622426</v>
      </c>
    </row>
    <row r="27" spans="1:10" x14ac:dyDescent="0.2">
      <c r="A27" s="251">
        <v>40452</v>
      </c>
      <c r="B27" s="261">
        <v>33331.94</v>
      </c>
      <c r="C27" s="259">
        <v>792.49170000000004</v>
      </c>
      <c r="D27" s="259">
        <v>116.9</v>
      </c>
      <c r="E27" s="252">
        <f t="shared" si="1"/>
        <v>1451.2351543322486</v>
      </c>
      <c r="F27" s="252">
        <f t="shared" si="2"/>
        <v>1130.3040311888099</v>
      </c>
      <c r="G27" s="252">
        <f t="shared" si="3"/>
        <v>1133.2629678101327</v>
      </c>
      <c r="H27" s="252">
        <f t="shared" si="4"/>
        <v>1084.5998882861481</v>
      </c>
      <c r="I27" s="252">
        <f t="shared" si="0"/>
        <v>1324.0462797234022</v>
      </c>
      <c r="J27" s="252">
        <f t="shared" si="5"/>
        <v>1111.9253787974646</v>
      </c>
    </row>
    <row r="28" spans="1:10" x14ac:dyDescent="0.2">
      <c r="A28" s="251">
        <v>40483</v>
      </c>
      <c r="B28" s="261">
        <v>34235.4</v>
      </c>
      <c r="C28" s="259">
        <v>794.26319999999998</v>
      </c>
      <c r="D28" s="259">
        <v>117.4</v>
      </c>
      <c r="E28" s="252">
        <f t="shared" si="1"/>
        <v>1490.57078593764</v>
      </c>
      <c r="F28" s="252">
        <f t="shared" si="2"/>
        <v>1136.9160169689956</v>
      </c>
      <c r="G28" s="252">
        <f t="shared" si="3"/>
        <v>1135.7962124453454</v>
      </c>
      <c r="H28" s="252">
        <f t="shared" si="4"/>
        <v>1088.8023711957555</v>
      </c>
      <c r="I28" s="252">
        <f t="shared" si="0"/>
        <v>1348.6609565407223</v>
      </c>
      <c r="J28" s="252">
        <f t="shared" si="5"/>
        <v>1117.5570973175352</v>
      </c>
    </row>
    <row r="29" spans="1:10" x14ac:dyDescent="0.2">
      <c r="A29" s="251">
        <v>40513</v>
      </c>
      <c r="B29" s="261">
        <v>35046.9</v>
      </c>
      <c r="C29" s="259">
        <v>785.58</v>
      </c>
      <c r="D29" s="259">
        <v>117.5</v>
      </c>
      <c r="E29" s="252">
        <f t="shared" si="1"/>
        <v>1525.9025826389607</v>
      </c>
      <c r="F29" s="252">
        <f t="shared" si="2"/>
        <v>1143.5666811531778</v>
      </c>
      <c r="G29" s="252">
        <f t="shared" si="3"/>
        <v>1123.3792382333897</v>
      </c>
      <c r="H29" s="252">
        <f t="shared" si="4"/>
        <v>1093.0211374028224</v>
      </c>
      <c r="I29" s="252">
        <f t="shared" si="0"/>
        <v>1364.8932448767323</v>
      </c>
      <c r="J29" s="252">
        <f t="shared" si="5"/>
        <v>1123.2173395623936</v>
      </c>
    </row>
    <row r="30" spans="1:10" ht="16" thickBot="1" x14ac:dyDescent="0.25">
      <c r="A30" s="251">
        <v>40544</v>
      </c>
      <c r="B30" s="260">
        <v>36480.620000000003</v>
      </c>
      <c r="C30" s="259">
        <v>786.85</v>
      </c>
      <c r="D30" s="259">
        <v>117.5</v>
      </c>
      <c r="E30" s="252">
        <f t="shared" si="1"/>
        <v>1588.3251378658463</v>
      </c>
      <c r="F30" s="252">
        <f t="shared" si="2"/>
        <v>1150.2562500000006</v>
      </c>
      <c r="G30" s="252">
        <f t="shared" si="3"/>
        <v>1125.1953379718714</v>
      </c>
      <c r="H30" s="252">
        <f t="shared" si="4"/>
        <v>1097.2562499999972</v>
      </c>
      <c r="I30" s="252">
        <f t="shared" si="0"/>
        <v>1403.0732179082563</v>
      </c>
      <c r="J30" s="252">
        <f t="shared" si="5"/>
        <v>1128.9062499999977</v>
      </c>
    </row>
    <row r="31" spans="1:10" x14ac:dyDescent="0.2">
      <c r="A31" s="251">
        <v>40575</v>
      </c>
      <c r="B31" s="261">
        <v>36840.370000000003</v>
      </c>
      <c r="C31" s="259">
        <v>783.38</v>
      </c>
      <c r="D31" s="259">
        <v>117.8</v>
      </c>
      <c r="E31" s="252">
        <f t="shared" si="1"/>
        <v>1603.98824798698</v>
      </c>
      <c r="F31" s="252">
        <f t="shared" si="2"/>
        <v>1156.9849510916622</v>
      </c>
      <c r="G31" s="252">
        <f t="shared" si="3"/>
        <v>1120.2332386864136</v>
      </c>
      <c r="H31" s="252">
        <f t="shared" si="4"/>
        <v>1101.5077723243921</v>
      </c>
      <c r="I31" s="252">
        <f t="shared" si="0"/>
        <v>1410.4862442667536</v>
      </c>
      <c r="J31" s="252">
        <f t="shared" si="5"/>
        <v>1134.6239738300123</v>
      </c>
    </row>
    <row r="32" spans="1:10" x14ac:dyDescent="0.2">
      <c r="A32" s="251">
        <v>40603</v>
      </c>
      <c r="B32" s="261">
        <v>38474.92</v>
      </c>
      <c r="C32" s="259">
        <v>785.18</v>
      </c>
      <c r="D32" s="259">
        <v>118.1</v>
      </c>
      <c r="E32" s="252">
        <f t="shared" si="1"/>
        <v>1675.1547153907306</v>
      </c>
      <c r="F32" s="252">
        <f t="shared" si="2"/>
        <v>1163.7530133416578</v>
      </c>
      <c r="G32" s="252">
        <f t="shared" si="3"/>
        <v>1122.8072383157576</v>
      </c>
      <c r="H32" s="252">
        <f t="shared" si="4"/>
        <v>1105.7757679585311</v>
      </c>
      <c r="I32" s="252">
        <f t="shared" si="0"/>
        <v>1454.2157245607414</v>
      </c>
      <c r="J32" s="252">
        <f t="shared" si="5"/>
        <v>1140.3706569875144</v>
      </c>
    </row>
    <row r="33" spans="1:14" x14ac:dyDescent="0.2">
      <c r="A33" s="251">
        <v>40634</v>
      </c>
      <c r="B33" s="261">
        <v>38522.86</v>
      </c>
      <c r="C33" s="259">
        <v>784.7</v>
      </c>
      <c r="D33" s="259">
        <v>119.4</v>
      </c>
      <c r="E33" s="252">
        <f t="shared" si="1"/>
        <v>1677.2419690368938</v>
      </c>
      <c r="F33" s="252">
        <f t="shared" si="2"/>
        <v>1170.5606670025672</v>
      </c>
      <c r="G33" s="252">
        <f t="shared" si="3"/>
        <v>1122.1208384145993</v>
      </c>
      <c r="H33" s="252">
        <f t="shared" si="4"/>
        <v>1110.0603007313002</v>
      </c>
      <c r="I33" s="252">
        <f t="shared" si="0"/>
        <v>1455.193516787976</v>
      </c>
      <c r="J33" s="252">
        <f t="shared" si="5"/>
        <v>1146.1464461467178</v>
      </c>
    </row>
    <row r="34" spans="1:14" x14ac:dyDescent="0.2">
      <c r="A34" s="251">
        <v>40664</v>
      </c>
      <c r="B34" s="261">
        <v>38129.269999999997</v>
      </c>
      <c r="C34" s="259">
        <v>791.4</v>
      </c>
      <c r="D34" s="259">
        <v>119.8</v>
      </c>
      <c r="E34" s="252">
        <f t="shared" si="1"/>
        <v>1660.1055034008211</v>
      </c>
      <c r="F34" s="252">
        <f t="shared" si="2"/>
        <v>1177.4081436738884</v>
      </c>
      <c r="G34" s="252">
        <f t="shared" si="3"/>
        <v>1131.7018370349354</v>
      </c>
      <c r="H34" s="252">
        <f t="shared" si="4"/>
        <v>1114.3614347189023</v>
      </c>
      <c r="I34" s="252">
        <f t="shared" si="0"/>
        <v>1448.7440368544667</v>
      </c>
      <c r="J34" s="252">
        <f t="shared" si="5"/>
        <v>1151.9514887247174</v>
      </c>
    </row>
    <row r="35" spans="1:14" x14ac:dyDescent="0.2">
      <c r="A35" s="251">
        <v>40695</v>
      </c>
      <c r="B35" s="261">
        <v>37798.54</v>
      </c>
      <c r="C35" s="259">
        <v>803.62</v>
      </c>
      <c r="D35" s="259">
        <v>120.6</v>
      </c>
      <c r="E35" s="252">
        <f t="shared" si="1"/>
        <v>1645.7058914192714</v>
      </c>
      <c r="F35" s="252">
        <f t="shared" si="2"/>
        <v>1184.295676309916</v>
      </c>
      <c r="G35" s="252">
        <f t="shared" si="3"/>
        <v>1149.1764345185934</v>
      </c>
      <c r="H35" s="252">
        <f t="shared" si="4"/>
        <v>1118.6792342458152</v>
      </c>
      <c r="I35" s="252">
        <f t="shared" si="0"/>
        <v>1447.0941086590003</v>
      </c>
      <c r="J35" s="252">
        <f t="shared" si="5"/>
        <v>1157.7859328852508</v>
      </c>
    </row>
    <row r="36" spans="1:14" x14ac:dyDescent="0.2">
      <c r="A36" s="251">
        <v>40725</v>
      </c>
      <c r="B36" s="261">
        <v>36539.760000000002</v>
      </c>
      <c r="C36" s="259">
        <v>804.15</v>
      </c>
      <c r="D36" s="259">
        <v>119.8</v>
      </c>
      <c r="E36" s="252">
        <f t="shared" si="1"/>
        <v>1590.9000269070245</v>
      </c>
      <c r="F36" s="252">
        <f t="shared" si="2"/>
        <v>1191.2234992276674</v>
      </c>
      <c r="G36" s="252">
        <f t="shared" si="3"/>
        <v>1149.9343344094559</v>
      </c>
      <c r="H36" s="252">
        <f t="shared" si="4"/>
        <v>1123.0137638857541</v>
      </c>
      <c r="I36" s="252">
        <f t="shared" si="0"/>
        <v>1414.513749907997</v>
      </c>
      <c r="J36" s="252">
        <f t="shared" si="5"/>
        <v>1163.649927542481</v>
      </c>
    </row>
    <row r="37" spans="1:14" x14ac:dyDescent="0.2">
      <c r="A37" s="251">
        <v>40756</v>
      </c>
      <c r="B37" s="261">
        <v>35626.870000000003</v>
      </c>
      <c r="C37" s="259">
        <v>820.58</v>
      </c>
      <c r="D37" s="259">
        <v>120</v>
      </c>
      <c r="E37" s="252">
        <f t="shared" si="1"/>
        <v>1551.1538237145801</v>
      </c>
      <c r="F37" s="252">
        <f t="shared" si="2"/>
        <v>1198.1918481148534</v>
      </c>
      <c r="G37" s="252">
        <f t="shared" si="3"/>
        <v>1173.4292310261908</v>
      </c>
      <c r="H37" s="252">
        <f t="shared" si="4"/>
        <v>1127.3650884626368</v>
      </c>
      <c r="I37" s="252">
        <f t="shared" si="0"/>
        <v>1400.0639866392244</v>
      </c>
      <c r="J37" s="252">
        <f t="shared" si="5"/>
        <v>1169.5436223647964</v>
      </c>
    </row>
    <row r="38" spans="1:14" x14ac:dyDescent="0.2">
      <c r="A38" s="251">
        <v>40787</v>
      </c>
      <c r="B38" s="261">
        <v>35196.21</v>
      </c>
      <c r="C38" s="259">
        <v>830.24</v>
      </c>
      <c r="D38" s="259">
        <v>120.3</v>
      </c>
      <c r="E38" s="252">
        <f t="shared" si="1"/>
        <v>1532.4033719987565</v>
      </c>
      <c r="F38" s="252">
        <f t="shared" si="2"/>
        <v>1205.2009600378972</v>
      </c>
      <c r="G38" s="252">
        <f t="shared" si="3"/>
        <v>1187.2430290370037</v>
      </c>
      <c r="H38" s="252">
        <f t="shared" si="4"/>
        <v>1131.7332730515534</v>
      </c>
      <c r="I38" s="252">
        <f t="shared" si="0"/>
        <v>1394.3392348140553</v>
      </c>
      <c r="J38" s="252">
        <f t="shared" si="5"/>
        <v>1175.4671677786312</v>
      </c>
    </row>
    <row r="39" spans="1:14" x14ac:dyDescent="0.2">
      <c r="A39" s="251">
        <v>40817</v>
      </c>
      <c r="B39" s="261">
        <v>32147.72</v>
      </c>
      <c r="C39" s="259">
        <v>845.29</v>
      </c>
      <c r="D39" s="259">
        <v>120.6</v>
      </c>
      <c r="E39" s="252">
        <f t="shared" si="1"/>
        <v>1399.6755483068166</v>
      </c>
      <c r="F39" s="252">
        <f t="shared" si="2"/>
        <v>1212.2510734499988</v>
      </c>
      <c r="G39" s="252">
        <f t="shared" si="3"/>
        <v>1208.764525937908</v>
      </c>
      <c r="H39" s="252">
        <f t="shared" si="4"/>
        <v>1136.1183829797394</v>
      </c>
      <c r="I39" s="252">
        <f t="shared" si="0"/>
        <v>1323.311139359253</v>
      </c>
      <c r="J39" s="252">
        <f t="shared" si="5"/>
        <v>1181.4207149723045</v>
      </c>
      <c r="N39" s="249" t="s">
        <v>234</v>
      </c>
    </row>
    <row r="40" spans="1:14" x14ac:dyDescent="0.2">
      <c r="A40" s="251">
        <v>40848</v>
      </c>
      <c r="B40" s="261">
        <v>33950.26</v>
      </c>
      <c r="C40" s="259">
        <v>841.64</v>
      </c>
      <c r="D40" s="259">
        <v>120.8</v>
      </c>
      <c r="E40" s="252">
        <f t="shared" si="1"/>
        <v>1478.1561112470492</v>
      </c>
      <c r="F40" s="252">
        <f t="shared" si="2"/>
        <v>1219.3424281992479</v>
      </c>
      <c r="G40" s="252">
        <f t="shared" si="3"/>
        <v>1203.5450266895161</v>
      </c>
      <c r="H40" s="252">
        <f t="shared" si="4"/>
        <v>1140.5204838275531</v>
      </c>
      <c r="I40" s="252">
        <f t="shared" si="0"/>
        <v>1368.3116774240361</v>
      </c>
      <c r="J40" s="252">
        <f t="shared" si="5"/>
        <v>1187.4044158998795</v>
      </c>
    </row>
    <row r="41" spans="1:14" x14ac:dyDescent="0.2">
      <c r="A41" s="251">
        <v>40878</v>
      </c>
      <c r="B41" s="261">
        <v>33878.550000000003</v>
      </c>
      <c r="C41" s="259">
        <v>848.68</v>
      </c>
      <c r="D41" s="259">
        <v>120.9</v>
      </c>
      <c r="E41" s="252">
        <f t="shared" si="1"/>
        <v>1475.0339385527159</v>
      </c>
      <c r="F41" s="252">
        <f t="shared" si="2"/>
        <v>1226.4752655367836</v>
      </c>
      <c r="G41" s="252">
        <f t="shared" si="3"/>
        <v>1213.6122252398395</v>
      </c>
      <c r="H41" s="252">
        <f t="shared" si="4"/>
        <v>1144.9396414294556</v>
      </c>
      <c r="I41" s="252">
        <f t="shared" si="0"/>
        <v>1370.4652532275654</v>
      </c>
      <c r="J41" s="252">
        <f t="shared" si="5"/>
        <v>1193.4184232850414</v>
      </c>
    </row>
    <row r="42" spans="1:14" ht="16" thickBot="1" x14ac:dyDescent="0.25">
      <c r="A42" s="251">
        <v>40909</v>
      </c>
      <c r="B42" s="260">
        <v>33302.949999999997</v>
      </c>
      <c r="C42" s="259">
        <v>862.97</v>
      </c>
      <c r="D42" s="259">
        <v>120.2</v>
      </c>
      <c r="E42" s="252">
        <f t="shared" si="1"/>
        <v>1449.9729623589017</v>
      </c>
      <c r="F42" s="252">
        <f t="shared" si="2"/>
        <v>1233.649828125001</v>
      </c>
      <c r="G42" s="252">
        <f t="shared" si="3"/>
        <v>1234.0469222972433</v>
      </c>
      <c r="H42" s="252">
        <f t="shared" si="4"/>
        <v>1149.375921874996</v>
      </c>
      <c r="I42" s="252">
        <f t="shared" si="0"/>
        <v>1363.6025463342385</v>
      </c>
      <c r="J42" s="252">
        <f t="shared" si="5"/>
        <v>1199.4628906249959</v>
      </c>
    </row>
    <row r="43" spans="1:14" x14ac:dyDescent="0.2">
      <c r="A43" s="251">
        <v>40940</v>
      </c>
      <c r="B43" s="261">
        <v>34759.269999999997</v>
      </c>
      <c r="C43" s="259">
        <v>867.35</v>
      </c>
      <c r="D43" s="259">
        <v>120.7</v>
      </c>
      <c r="E43" s="252">
        <f t="shared" si="1"/>
        <v>1513.3794961507285</v>
      </c>
      <c r="F43" s="252">
        <f t="shared" si="2"/>
        <v>1240.8663600458081</v>
      </c>
      <c r="G43" s="252">
        <f t="shared" si="3"/>
        <v>1240.3103213953138</v>
      </c>
      <c r="H43" s="252">
        <f t="shared" si="4"/>
        <v>1153.8293915097997</v>
      </c>
      <c r="I43" s="252">
        <f t="shared" si="0"/>
        <v>1404.1518262485627</v>
      </c>
      <c r="J43" s="252">
        <f t="shared" si="5"/>
        <v>1205.5379721943866</v>
      </c>
    </row>
    <row r="44" spans="1:14" x14ac:dyDescent="0.2">
      <c r="A44" s="251">
        <v>40969</v>
      </c>
      <c r="B44" s="261">
        <v>35340.93</v>
      </c>
      <c r="C44" s="259">
        <v>863.89</v>
      </c>
      <c r="D44" s="259">
        <v>121.2</v>
      </c>
      <c r="E44" s="252">
        <f t="shared" si="1"/>
        <v>1538.7043179243458</v>
      </c>
      <c r="F44" s="252">
        <f t="shared" si="2"/>
        <v>1248.1251068089284</v>
      </c>
      <c r="G44" s="252">
        <f t="shared" si="3"/>
        <v>1235.3625221077968</v>
      </c>
      <c r="H44" s="252">
        <f t="shared" si="4"/>
        <v>1158.3001169365602</v>
      </c>
      <c r="I44" s="252">
        <f t="shared" si="0"/>
        <v>1417.3675995977262</v>
      </c>
      <c r="J44" s="252">
        <f t="shared" si="5"/>
        <v>1211.6438230492327</v>
      </c>
    </row>
    <row r="45" spans="1:14" x14ac:dyDescent="0.2">
      <c r="A45" s="251">
        <v>41000</v>
      </c>
      <c r="B45" s="261">
        <v>34764.839999999997</v>
      </c>
      <c r="C45" s="259">
        <v>861.14</v>
      </c>
      <c r="D45" s="259">
        <v>121.7</v>
      </c>
      <c r="E45" s="252">
        <f t="shared" si="1"/>
        <v>1513.6220076819995</v>
      </c>
      <c r="F45" s="252">
        <f t="shared" si="2"/>
        <v>1255.426315360254</v>
      </c>
      <c r="G45" s="252">
        <f t="shared" si="3"/>
        <v>1231.4300226740766</v>
      </c>
      <c r="H45" s="252">
        <f t="shared" si="4"/>
        <v>1162.7881650160357</v>
      </c>
      <c r="I45" s="252">
        <f t="shared" si="0"/>
        <v>1400.7452136788304</v>
      </c>
      <c r="J45" s="252">
        <f t="shared" si="5"/>
        <v>1217.7805990308864</v>
      </c>
    </row>
    <row r="46" spans="1:14" x14ac:dyDescent="0.2">
      <c r="A46" s="251">
        <v>41030</v>
      </c>
      <c r="B46" s="261">
        <v>34557.53</v>
      </c>
      <c r="C46" s="259">
        <v>862.24</v>
      </c>
      <c r="D46" s="259">
        <v>122.2</v>
      </c>
      <c r="E46" s="252">
        <f t="shared" si="1"/>
        <v>1504.5959635980182</v>
      </c>
      <c r="F46" s="252">
        <f t="shared" si="2"/>
        <v>1262.7702340902458</v>
      </c>
      <c r="G46" s="252">
        <f t="shared" si="3"/>
        <v>1233.0030224475647</v>
      </c>
      <c r="H46" s="252">
        <f t="shared" si="4"/>
        <v>1167.2936028680488</v>
      </c>
      <c r="I46" s="252">
        <f t="shared" si="0"/>
        <v>1395.9587871378369</v>
      </c>
      <c r="J46" s="252">
        <f t="shared" si="5"/>
        <v>1223.9484567700108</v>
      </c>
    </row>
    <row r="47" spans="1:14" x14ac:dyDescent="0.2">
      <c r="A47" s="251">
        <v>41061</v>
      </c>
      <c r="B47" s="261">
        <v>32435.71</v>
      </c>
      <c r="C47" s="259">
        <v>880.42</v>
      </c>
      <c r="D47" s="259">
        <v>122.1</v>
      </c>
      <c r="E47" s="252">
        <f t="shared" si="1"/>
        <v>1412.2143087898896</v>
      </c>
      <c r="F47" s="252">
        <f t="shared" si="2"/>
        <v>1270.1571128423855</v>
      </c>
      <c r="G47" s="252">
        <f t="shared" si="3"/>
        <v>1259.0004187039397</v>
      </c>
      <c r="H47" s="252">
        <f t="shared" si="4"/>
        <v>1171.8164978724899</v>
      </c>
      <c r="I47" s="252">
        <f t="shared" si="0"/>
        <v>1350.9287527555098</v>
      </c>
      <c r="J47" s="252">
        <f t="shared" si="5"/>
        <v>1230.1475536905775</v>
      </c>
    </row>
    <row r="48" spans="1:14" x14ac:dyDescent="0.2">
      <c r="A48" s="251">
        <v>41091</v>
      </c>
      <c r="B48" s="261">
        <v>32792.83</v>
      </c>
      <c r="C48" s="259">
        <v>880.51</v>
      </c>
      <c r="D48" s="259">
        <v>121.6</v>
      </c>
      <c r="E48" s="252">
        <f t="shared" si="1"/>
        <v>1427.762911670944</v>
      </c>
      <c r="F48" s="252">
        <f t="shared" si="2"/>
        <v>1277.5872029216737</v>
      </c>
      <c r="G48" s="252">
        <f t="shared" si="3"/>
        <v>1259.1291186854069</v>
      </c>
      <c r="H48" s="252">
        <f t="shared" si="4"/>
        <v>1176.3569176703259</v>
      </c>
      <c r="I48" s="252">
        <f t="shared" si="0"/>
        <v>1360.3093944767293</v>
      </c>
      <c r="J48" s="252">
        <f t="shared" si="5"/>
        <v>1236.3780480138846</v>
      </c>
    </row>
    <row r="49" spans="1:10" x14ac:dyDescent="0.2">
      <c r="A49" s="251">
        <v>41122</v>
      </c>
      <c r="B49" s="261">
        <v>33055.25</v>
      </c>
      <c r="C49" s="259">
        <v>886.34</v>
      </c>
      <c r="D49" s="259">
        <v>121.5</v>
      </c>
      <c r="E49" s="252">
        <f t="shared" si="1"/>
        <v>1439.1883831316472</v>
      </c>
      <c r="F49" s="252">
        <f t="shared" si="2"/>
        <v>1285.0607571031805</v>
      </c>
      <c r="G49" s="252">
        <f t="shared" si="3"/>
        <v>1267.4660174848934</v>
      </c>
      <c r="H49" s="252">
        <f t="shared" si="4"/>
        <v>1180.9149301646105</v>
      </c>
      <c r="I49" s="252">
        <f t="shared" si="0"/>
        <v>1370.4994368729458</v>
      </c>
      <c r="J49" s="252">
        <f t="shared" si="5"/>
        <v>1242.6400987625948</v>
      </c>
    </row>
    <row r="50" spans="1:10" x14ac:dyDescent="0.2">
      <c r="A50" s="251">
        <v>41153</v>
      </c>
      <c r="B50" s="261">
        <v>33930.46</v>
      </c>
      <c r="C50" s="259">
        <v>885.43</v>
      </c>
      <c r="D50" s="259">
        <v>121.8</v>
      </c>
      <c r="E50" s="252">
        <f t="shared" si="1"/>
        <v>1477.2940415308622</v>
      </c>
      <c r="F50" s="252">
        <f t="shared" si="2"/>
        <v>1292.5780296406449</v>
      </c>
      <c r="G50" s="252">
        <f t="shared" si="3"/>
        <v>1266.1647176722806</v>
      </c>
      <c r="H50" s="252">
        <f t="shared" si="4"/>
        <v>1185.4906035215006</v>
      </c>
      <c r="I50" s="252">
        <f t="shared" si="0"/>
        <v>1392.8423119874296</v>
      </c>
      <c r="J50" s="252">
        <f t="shared" si="5"/>
        <v>1248.9338657647943</v>
      </c>
    </row>
    <row r="51" spans="1:10" x14ac:dyDescent="0.2">
      <c r="A51" s="251">
        <v>41183</v>
      </c>
      <c r="B51" s="261">
        <v>35094.199999999997</v>
      </c>
      <c r="C51" s="259">
        <v>891.39</v>
      </c>
      <c r="D51" s="259">
        <v>122</v>
      </c>
      <c r="E51" s="252">
        <f t="shared" si="1"/>
        <v>1527.961971405409</v>
      </c>
      <c r="F51" s="252">
        <f t="shared" si="2"/>
        <v>1300.1392762751238</v>
      </c>
      <c r="G51" s="252">
        <f t="shared" si="3"/>
        <v>1274.6875164449978</v>
      </c>
      <c r="H51" s="252">
        <f t="shared" si="4"/>
        <v>1190.0840061712754</v>
      </c>
      <c r="I51" s="252">
        <f t="shared" si="0"/>
        <v>1426.6521894212447</v>
      </c>
      <c r="J51" s="252">
        <f t="shared" si="5"/>
        <v>1255.2595096580721</v>
      </c>
    </row>
    <row r="52" spans="1:10" x14ac:dyDescent="0.2">
      <c r="A52" s="251">
        <v>41214</v>
      </c>
      <c r="B52" s="261">
        <v>35469.14</v>
      </c>
      <c r="C52" s="259">
        <v>889.7</v>
      </c>
      <c r="D52" s="259">
        <v>122.2</v>
      </c>
      <c r="E52" s="252">
        <f t="shared" si="1"/>
        <v>1544.2864370310324</v>
      </c>
      <c r="F52" s="252">
        <f t="shared" si="2"/>
        <v>1307.7447542436935</v>
      </c>
      <c r="G52" s="252">
        <f t="shared" si="3"/>
        <v>1272.2708167930027</v>
      </c>
      <c r="H52" s="252">
        <f t="shared" si="4"/>
        <v>1194.6952068093601</v>
      </c>
      <c r="I52" s="252">
        <f t="shared" si="0"/>
        <v>1435.4801889358205</v>
      </c>
      <c r="J52" s="252">
        <f t="shared" si="5"/>
        <v>1261.6171918936207</v>
      </c>
    </row>
    <row r="53" spans="1:10" x14ac:dyDescent="0.2">
      <c r="A53" s="251">
        <v>41244</v>
      </c>
      <c r="B53" s="261">
        <v>35014.36</v>
      </c>
      <c r="C53" s="259">
        <v>895.23</v>
      </c>
      <c r="D53" s="259">
        <v>121.9</v>
      </c>
      <c r="E53" s="252">
        <f t="shared" si="1"/>
        <v>1524.4858276609441</v>
      </c>
      <c r="F53" s="252">
        <f t="shared" si="2"/>
        <v>1315.3947222882005</v>
      </c>
      <c r="G53" s="252">
        <f t="shared" si="3"/>
        <v>1280.1787156542653</v>
      </c>
      <c r="H53" s="252">
        <f t="shared" si="4"/>
        <v>1199.3242743973531</v>
      </c>
      <c r="I53" s="252">
        <f t="shared" si="0"/>
        <v>1426.7629828582726</v>
      </c>
      <c r="J53" s="252">
        <f t="shared" si="5"/>
        <v>1268.0070747403552</v>
      </c>
    </row>
    <row r="54" spans="1:10" x14ac:dyDescent="0.2">
      <c r="A54" s="251">
        <v>41275</v>
      </c>
      <c r="B54" s="261">
        <v>35696.720000000001</v>
      </c>
      <c r="C54" s="259">
        <v>894.04</v>
      </c>
      <c r="D54" s="259">
        <v>121.2</v>
      </c>
      <c r="E54" s="252">
        <f t="shared" si="1"/>
        <v>1554.1950141022419</v>
      </c>
      <c r="F54" s="252">
        <f t="shared" si="2"/>
        <v>1323.0894406640637</v>
      </c>
      <c r="G54" s="252">
        <f t="shared" si="3"/>
        <v>1278.4770158993099</v>
      </c>
      <c r="H54" s="252">
        <f t="shared" si="4"/>
        <v>1203.9712781640567</v>
      </c>
      <c r="I54" s="252">
        <f t="shared" si="0"/>
        <v>1443.907814821069</v>
      </c>
      <c r="J54" s="252">
        <f t="shared" si="5"/>
        <v>1274.4293212890568</v>
      </c>
    </row>
    <row r="55" spans="1:10" x14ac:dyDescent="0.2">
      <c r="A55" s="251">
        <v>41306</v>
      </c>
      <c r="B55" s="261">
        <f>36814.86*(1-0.007)</f>
        <v>36557.155980000003</v>
      </c>
      <c r="C55" s="259">
        <v>887.27</v>
      </c>
      <c r="D55" s="259">
        <v>121.3</v>
      </c>
      <c r="E55" s="252">
        <f t="shared" si="1"/>
        <v>1591.657428298005</v>
      </c>
      <c r="F55" s="252">
        <f t="shared" si="2"/>
        <v>1330.8291711491293</v>
      </c>
      <c r="G55" s="252">
        <f t="shared" si="3"/>
        <v>1268.7959172933881</v>
      </c>
      <c r="H55" s="252">
        <f t="shared" si="4"/>
        <v>1208.6362876065136</v>
      </c>
      <c r="I55" s="252">
        <f t="shared" si="0"/>
        <v>1462.5128238961584</v>
      </c>
      <c r="J55" s="252">
        <f t="shared" si="5"/>
        <v>1280.8840954565344</v>
      </c>
    </row>
    <row r="56" spans="1:10" x14ac:dyDescent="0.2">
      <c r="A56" s="251">
        <v>41334</v>
      </c>
      <c r="B56" s="261">
        <v>36958.92</v>
      </c>
      <c r="C56" s="259">
        <v>896.27</v>
      </c>
      <c r="D56" s="259">
        <v>122.7</v>
      </c>
      <c r="E56" s="252">
        <f t="shared" si="1"/>
        <v>1609.1497815654668</v>
      </c>
      <c r="F56" s="252">
        <f t="shared" si="2"/>
        <v>1338.6141770525758</v>
      </c>
      <c r="G56" s="252">
        <f t="shared" si="3"/>
        <v>1281.6659154401084</v>
      </c>
      <c r="H56" s="252">
        <f t="shared" si="4"/>
        <v>1213.3193724910452</v>
      </c>
      <c r="I56" s="252">
        <f t="shared" si="0"/>
        <v>1478.1562351153234</v>
      </c>
      <c r="J56" s="252">
        <f t="shared" si="5"/>
        <v>1287.3715619898082</v>
      </c>
    </row>
    <row r="57" spans="1:10" x14ac:dyDescent="0.2">
      <c r="A57" s="251">
        <v>41365</v>
      </c>
      <c r="B57" s="261">
        <v>36887.769999999997</v>
      </c>
      <c r="C57" s="259">
        <v>900.24</v>
      </c>
      <c r="D57" s="259">
        <v>122.9</v>
      </c>
      <c r="E57" s="252">
        <f t="shared" si="1"/>
        <v>1606.0519906408838</v>
      </c>
      <c r="F57" s="252">
        <f t="shared" si="2"/>
        <v>1346.4447232238724</v>
      </c>
      <c r="G57" s="252">
        <f t="shared" si="3"/>
        <v>1287.3430146226062</v>
      </c>
      <c r="H57" s="252">
        <f t="shared" si="4"/>
        <v>1218.0206028542959</v>
      </c>
      <c r="I57" s="252">
        <f t="shared" si="0"/>
        <v>1478.5684002335727</v>
      </c>
      <c r="J57" s="252">
        <f t="shared" si="5"/>
        <v>1293.8918864703153</v>
      </c>
    </row>
    <row r="58" spans="1:10" x14ac:dyDescent="0.2">
      <c r="A58" s="251">
        <v>41395</v>
      </c>
      <c r="B58" s="261">
        <v>36123.83</v>
      </c>
      <c r="C58" s="259">
        <v>910.52</v>
      </c>
      <c r="D58" s="259">
        <v>122.7</v>
      </c>
      <c r="E58" s="252">
        <f t="shared" si="1"/>
        <v>1572.7909028133956</v>
      </c>
      <c r="F58" s="252">
        <f t="shared" si="2"/>
        <v>1354.3210760617887</v>
      </c>
      <c r="G58" s="252">
        <f t="shared" si="3"/>
        <v>1302.0434125057488</v>
      </c>
      <c r="H58" s="252">
        <f t="shared" si="4"/>
        <v>1222.7400490042796</v>
      </c>
      <c r="I58" s="252">
        <f t="shared" si="0"/>
        <v>1464.4919066903369</v>
      </c>
      <c r="J58" s="252">
        <f t="shared" si="5"/>
        <v>1300.445235318135</v>
      </c>
    </row>
    <row r="59" spans="1:10" x14ac:dyDescent="0.2">
      <c r="A59" s="251">
        <v>41426</v>
      </c>
      <c r="B59" s="261">
        <v>36763.25</v>
      </c>
      <c r="C59" s="259">
        <v>897.2</v>
      </c>
      <c r="D59" s="259">
        <v>123</v>
      </c>
      <c r="E59" s="252">
        <f t="shared" si="1"/>
        <v>1600.630529981305</v>
      </c>
      <c r="F59" s="252">
        <f t="shared" si="2"/>
        <v>1362.2435035234585</v>
      </c>
      <c r="G59" s="252">
        <f t="shared" si="3"/>
        <v>1282.9958152486031</v>
      </c>
      <c r="H59" s="252">
        <f t="shared" si="4"/>
        <v>1227.4777815214318</v>
      </c>
      <c r="I59" s="252">
        <f t="shared" si="0"/>
        <v>1473.5766440882244</v>
      </c>
      <c r="J59" s="252">
        <f t="shared" si="5"/>
        <v>1307.0317757962373</v>
      </c>
    </row>
    <row r="60" spans="1:10" x14ac:dyDescent="0.2">
      <c r="A60" s="251">
        <v>41456</v>
      </c>
      <c r="B60" s="261">
        <v>35382.22</v>
      </c>
      <c r="C60" s="259">
        <v>879.02</v>
      </c>
      <c r="D60" s="259">
        <v>123</v>
      </c>
      <c r="E60" s="252">
        <f t="shared" si="1"/>
        <v>1540.5020380547185</v>
      </c>
      <c r="F60" s="252">
        <f t="shared" si="2"/>
        <v>1370.2122751334953</v>
      </c>
      <c r="G60" s="252">
        <f t="shared" si="3"/>
        <v>1256.9984189922282</v>
      </c>
      <c r="H60" s="252">
        <f t="shared" si="4"/>
        <v>1232.233871259665</v>
      </c>
      <c r="I60" s="252">
        <f t="shared" si="0"/>
        <v>1427.1005904297224</v>
      </c>
      <c r="J60" s="252">
        <f t="shared" si="5"/>
        <v>1313.651676014751</v>
      </c>
    </row>
    <row r="61" spans="1:10" x14ac:dyDescent="0.2">
      <c r="A61" s="251">
        <v>41487</v>
      </c>
      <c r="B61" s="261">
        <v>36509.86</v>
      </c>
      <c r="C61" s="259">
        <v>880.67</v>
      </c>
      <c r="D61" s="259">
        <v>123.1</v>
      </c>
      <c r="E61" s="252">
        <f t="shared" si="1"/>
        <v>1589.5982145578328</v>
      </c>
      <c r="F61" s="252">
        <f t="shared" si="2"/>
        <v>1378.2276619931615</v>
      </c>
      <c r="G61" s="252">
        <f t="shared" si="3"/>
        <v>1259.3579186524603</v>
      </c>
      <c r="H61" s="252">
        <f t="shared" si="4"/>
        <v>1237.008389347428</v>
      </c>
      <c r="I61" s="252">
        <f t="shared" si="0"/>
        <v>1457.5020961956836</v>
      </c>
      <c r="J61" s="252">
        <f t="shared" si="5"/>
        <v>1320.3051049352555</v>
      </c>
    </row>
    <row r="62" spans="1:10" x14ac:dyDescent="0.2">
      <c r="A62" s="251">
        <v>41518</v>
      </c>
      <c r="B62" s="261">
        <v>37075.14</v>
      </c>
      <c r="C62" s="259">
        <v>875.43</v>
      </c>
      <c r="D62" s="259">
        <v>123.1</v>
      </c>
      <c r="E62" s="252">
        <f t="shared" si="1"/>
        <v>1614.2098695662401</v>
      </c>
      <c r="F62" s="252">
        <f t="shared" si="2"/>
        <v>1386.289936789592</v>
      </c>
      <c r="G62" s="252">
        <f t="shared" si="3"/>
        <v>1251.8647197314808</v>
      </c>
      <c r="H62" s="252">
        <f t="shared" si="4"/>
        <v>1241.8014071887703</v>
      </c>
      <c r="I62" s="252">
        <f t="shared" si="0"/>
        <v>1469.2718096323365</v>
      </c>
      <c r="J62" s="252">
        <f t="shared" si="5"/>
        <v>1326.9922323750925</v>
      </c>
    </row>
    <row r="63" spans="1:10" x14ac:dyDescent="0.2">
      <c r="A63" s="251">
        <v>41548</v>
      </c>
      <c r="B63" s="261">
        <v>37593.5</v>
      </c>
      <c r="C63" s="259">
        <v>880.01</v>
      </c>
      <c r="D63" s="259">
        <v>123.3</v>
      </c>
      <c r="E63" s="252">
        <f t="shared" si="1"/>
        <v>1636.7786805805304</v>
      </c>
      <c r="F63" s="252">
        <f t="shared" si="2"/>
        <v>1394.3993738050708</v>
      </c>
      <c r="G63" s="252">
        <f t="shared" si="3"/>
        <v>1258.4141187883674</v>
      </c>
      <c r="H63" s="252">
        <f t="shared" si="4"/>
        <v>1246.6129964644094</v>
      </c>
      <c r="I63" s="252">
        <f t="shared" si="0"/>
        <v>1485.4328558636653</v>
      </c>
      <c r="J63" s="252">
        <f t="shared" si="5"/>
        <v>1333.7132290117004</v>
      </c>
    </row>
    <row r="64" spans="1:10" x14ac:dyDescent="0.2">
      <c r="A64" s="251">
        <v>41579</v>
      </c>
      <c r="B64" s="261">
        <v>39369.480000000003</v>
      </c>
      <c r="C64" s="259">
        <v>889.26</v>
      </c>
      <c r="D64" s="259">
        <v>123</v>
      </c>
      <c r="E64" s="252">
        <f t="shared" si="1"/>
        <v>1714.1028510125841</v>
      </c>
      <c r="F64" s="252">
        <f t="shared" si="2"/>
        <v>1402.5562489263618</v>
      </c>
      <c r="G64" s="252">
        <f t="shared" si="3"/>
        <v>1271.6416168836076</v>
      </c>
      <c r="H64" s="252">
        <f t="shared" si="4"/>
        <v>1251.4432291328033</v>
      </c>
      <c r="I64" s="252">
        <f t="shared" si="0"/>
        <v>1537.1183573609935</v>
      </c>
      <c r="J64" s="252">
        <f t="shared" si="5"/>
        <v>1340.4682663869705</v>
      </c>
    </row>
    <row r="65" spans="1:10" x14ac:dyDescent="0.2">
      <c r="A65" s="251">
        <v>41609</v>
      </c>
      <c r="B65" s="261">
        <v>39547.68</v>
      </c>
      <c r="C65" s="259">
        <v>887.16</v>
      </c>
      <c r="D65" s="259">
        <v>123</v>
      </c>
      <c r="E65" s="252">
        <f t="shared" si="1"/>
        <v>1721.8614784582714</v>
      </c>
      <c r="F65" s="252">
        <f t="shared" si="2"/>
        <v>1410.7608396540954</v>
      </c>
      <c r="G65" s="252">
        <f t="shared" si="3"/>
        <v>1268.6386173160397</v>
      </c>
      <c r="H65" s="252">
        <f t="shared" si="4"/>
        <v>1256.2921774312258</v>
      </c>
      <c r="I65" s="252">
        <f t="shared" si="0"/>
        <v>1540.5723340013787</v>
      </c>
      <c r="J65" s="252">
        <f t="shared" si="5"/>
        <v>1347.257516911626</v>
      </c>
    </row>
    <row r="66" spans="1:10" x14ac:dyDescent="0.2">
      <c r="A66" s="251">
        <v>41640</v>
      </c>
      <c r="B66" s="261">
        <v>40334.379999999997</v>
      </c>
      <c r="C66" s="259">
        <v>883.37</v>
      </c>
      <c r="D66" s="259">
        <v>122.7</v>
      </c>
      <c r="E66" s="252">
        <f t="shared" si="1"/>
        <v>1756.11351107063</v>
      </c>
      <c r="F66" s="252">
        <f t="shared" si="2"/>
        <v>1419.0134251122088</v>
      </c>
      <c r="G66" s="252">
        <f t="shared" si="3"/>
        <v>1263.2189180964765</v>
      </c>
      <c r="H66" s="252">
        <f t="shared" si="4"/>
        <v>1261.1599138768479</v>
      </c>
      <c r="I66" s="252">
        <f t="shared" si="0"/>
        <v>1558.9556738809686</v>
      </c>
      <c r="J66" s="252">
        <f t="shared" si="5"/>
        <v>1354.0811538696214</v>
      </c>
    </row>
    <row r="67" spans="1:10" x14ac:dyDescent="0.2">
      <c r="A67" s="251">
        <v>41671</v>
      </c>
      <c r="B67" s="261">
        <v>40663.61</v>
      </c>
      <c r="C67" s="259">
        <v>906.37</v>
      </c>
      <c r="D67" s="259">
        <v>123.1</v>
      </c>
      <c r="E67" s="252">
        <f t="shared" si="1"/>
        <v>1770.4478147403479</v>
      </c>
      <c r="F67" s="252">
        <f t="shared" si="2"/>
        <v>1427.3142860574417</v>
      </c>
      <c r="G67" s="252">
        <f t="shared" si="3"/>
        <v>1296.108913360317</v>
      </c>
      <c r="H67" s="252">
        <f t="shared" si="4"/>
        <v>1266.0465112678214</v>
      </c>
      <c r="I67" s="252">
        <f t="shared" si="0"/>
        <v>1580.7122541883355</v>
      </c>
      <c r="J67" s="252">
        <f t="shared" si="5"/>
        <v>1360.9393514225662</v>
      </c>
    </row>
    <row r="68" spans="1:10" x14ac:dyDescent="0.2">
      <c r="A68" s="251">
        <v>41699</v>
      </c>
      <c r="B68" s="261">
        <v>42260.17</v>
      </c>
      <c r="C68" s="259">
        <v>909.54</v>
      </c>
      <c r="D68" s="259">
        <v>124.1</v>
      </c>
      <c r="E68" s="252">
        <f t="shared" si="1"/>
        <v>1839.9602402997568</v>
      </c>
      <c r="F68" s="252">
        <f t="shared" si="2"/>
        <v>1435.6637048888881</v>
      </c>
      <c r="G68" s="252">
        <f t="shared" si="3"/>
        <v>1300.6420127075507</v>
      </c>
      <c r="H68" s="252">
        <f t="shared" si="4"/>
        <v>1270.9520426843683</v>
      </c>
      <c r="I68" s="252">
        <f t="shared" si="0"/>
        <v>1624.2329492628746</v>
      </c>
      <c r="J68" s="252">
        <f t="shared" si="5"/>
        <v>1367.8322846141698</v>
      </c>
    </row>
    <row r="69" spans="1:10" x14ac:dyDescent="0.2">
      <c r="A69" s="251">
        <v>41730</v>
      </c>
      <c r="B69" s="261">
        <v>42779.05</v>
      </c>
      <c r="C69" s="259">
        <v>907.81</v>
      </c>
      <c r="D69" s="259">
        <v>124.8</v>
      </c>
      <c r="E69" s="252">
        <f t="shared" si="1"/>
        <v>1862.551691528816</v>
      </c>
      <c r="F69" s="252">
        <f t="shared" si="2"/>
        <v>1444.0619656576037</v>
      </c>
      <c r="G69" s="252">
        <f t="shared" si="3"/>
        <v>1298.1681130637924</v>
      </c>
      <c r="H69" s="252">
        <f t="shared" si="4"/>
        <v>1275.8765814898734</v>
      </c>
      <c r="I69" s="252">
        <f t="shared" si="0"/>
        <v>1636.7982601428066</v>
      </c>
      <c r="J69" s="252">
        <f t="shared" si="5"/>
        <v>1374.7601293747086</v>
      </c>
    </row>
    <row r="70" spans="1:10" x14ac:dyDescent="0.2">
      <c r="A70" s="251">
        <v>41760</v>
      </c>
      <c r="B70" s="261">
        <v>43816.03</v>
      </c>
      <c r="C70" s="259">
        <v>912.41</v>
      </c>
      <c r="D70" s="259">
        <v>125.2</v>
      </c>
      <c r="E70" s="252">
        <f t="shared" si="1"/>
        <v>1907.7006336647808</v>
      </c>
      <c r="F70" s="252">
        <f t="shared" si="2"/>
        <v>1452.5093540762689</v>
      </c>
      <c r="G70" s="252">
        <f t="shared" si="3"/>
        <v>1304.7461121165607</v>
      </c>
      <c r="H70" s="252">
        <f t="shared" si="4"/>
        <v>1280.8202013319813</v>
      </c>
      <c r="I70" s="252">
        <f t="shared" ref="I70:I133" si="6">(0.6*E70)+(0.4*G70)</f>
        <v>1666.5188250454926</v>
      </c>
      <c r="J70" s="252">
        <f t="shared" si="5"/>
        <v>1381.7230625255172</v>
      </c>
    </row>
    <row r="71" spans="1:10" x14ac:dyDescent="0.2">
      <c r="A71" s="251">
        <v>41791</v>
      </c>
      <c r="B71" s="261">
        <v>43743.95</v>
      </c>
      <c r="C71" s="259">
        <v>923.58</v>
      </c>
      <c r="D71" s="259">
        <v>125.8</v>
      </c>
      <c r="E71" s="252">
        <f t="shared" ref="E71:E134" si="7">E70*B71/B70</f>
        <v>1904.5623515868617</v>
      </c>
      <c r="F71" s="252">
        <f t="shared" ref="F71:F134" si="8">F70*(1+F$4)^(1/12)</f>
        <v>1461.0061575289099</v>
      </c>
      <c r="G71" s="252">
        <f t="shared" ref="G71:G134" si="9">G70*C71/C70</f>
        <v>1320.7192098164348</v>
      </c>
      <c r="H71" s="252">
        <f t="shared" ref="H71:H134" si="10">H70*(1+H$4)^(1/12)</f>
        <v>1285.7829761436981</v>
      </c>
      <c r="I71" s="252">
        <f t="shared" si="6"/>
        <v>1671.0250948786911</v>
      </c>
      <c r="J71" s="252">
        <f t="shared" ref="J71:J134" si="11">J70*(1+J$4)^(1/12)</f>
        <v>1388.7212617835009</v>
      </c>
    </row>
    <row r="72" spans="1:10" x14ac:dyDescent="0.2">
      <c r="A72" s="251">
        <v>41821</v>
      </c>
      <c r="B72" s="261">
        <v>45522.61</v>
      </c>
      <c r="C72" s="259">
        <v>925.92</v>
      </c>
      <c r="D72" s="259">
        <v>125.9</v>
      </c>
      <c r="E72" s="252">
        <f t="shared" si="7"/>
        <v>1982.0032062027228</v>
      </c>
      <c r="F72" s="252">
        <f t="shared" si="8"/>
        <v>1469.5526650806742</v>
      </c>
      <c r="G72" s="252">
        <f t="shared" si="9"/>
        <v>1324.065409334582</v>
      </c>
      <c r="H72" s="252">
        <f t="shared" si="10"/>
        <v>1290.7649801444973</v>
      </c>
      <c r="I72" s="252">
        <f t="shared" si="6"/>
        <v>1718.8280874554666</v>
      </c>
      <c r="J72" s="252">
        <f t="shared" si="11"/>
        <v>1395.754905765672</v>
      </c>
    </row>
    <row r="73" spans="1:10" x14ac:dyDescent="0.2">
      <c r="A73" s="251">
        <v>41852</v>
      </c>
      <c r="B73" s="261">
        <v>46169.37</v>
      </c>
      <c r="C73" s="259">
        <v>931.76</v>
      </c>
      <c r="D73" s="259">
        <v>125.7</v>
      </c>
      <c r="E73" s="252">
        <f t="shared" si="7"/>
        <v>2010.1624087098653</v>
      </c>
      <c r="F73" s="252">
        <f t="shared" si="8"/>
        <v>1478.1491674876661</v>
      </c>
      <c r="G73" s="252">
        <f t="shared" si="9"/>
        <v>1332.4166081320095</v>
      </c>
      <c r="H73" s="252">
        <f t="shared" si="10"/>
        <v>1295.7662878414289</v>
      </c>
      <c r="I73" s="252">
        <f t="shared" si="6"/>
        <v>1739.0640884787229</v>
      </c>
      <c r="J73" s="252">
        <f t="shared" si="11"/>
        <v>1402.824173993708</v>
      </c>
    </row>
    <row r="74" spans="1:10" x14ac:dyDescent="0.2">
      <c r="A74" s="251">
        <v>41883</v>
      </c>
      <c r="B74" s="261">
        <v>47133.4</v>
      </c>
      <c r="C74" s="259">
        <v>941.7</v>
      </c>
      <c r="D74" s="259">
        <v>125.7</v>
      </c>
      <c r="E74" s="252">
        <f t="shared" si="7"/>
        <v>2052.1351899470487</v>
      </c>
      <c r="F74" s="252">
        <f t="shared" si="8"/>
        <v>1486.7959572068378</v>
      </c>
      <c r="G74" s="252">
        <f t="shared" si="9"/>
        <v>1346.630806085165</v>
      </c>
      <c r="H74" s="252">
        <f t="shared" si="10"/>
        <v>1300.7869740302351</v>
      </c>
      <c r="I74" s="252">
        <f t="shared" si="6"/>
        <v>1769.9334364022952</v>
      </c>
      <c r="J74" s="252">
        <f t="shared" si="11"/>
        <v>1409.9292468985348</v>
      </c>
    </row>
    <row r="75" spans="1:10" x14ac:dyDescent="0.2">
      <c r="A75" s="251">
        <v>41913</v>
      </c>
      <c r="B75" s="261">
        <v>45254.49</v>
      </c>
      <c r="C75" s="259">
        <v>935.77</v>
      </c>
      <c r="D75" s="259">
        <v>125.8</v>
      </c>
      <c r="E75" s="252">
        <f t="shared" si="7"/>
        <v>1970.3295631570566</v>
      </c>
      <c r="F75" s="252">
        <f t="shared" si="8"/>
        <v>1495.4933284059387</v>
      </c>
      <c r="G75" s="252">
        <f t="shared" si="9"/>
        <v>1338.1509073062705</v>
      </c>
      <c r="H75" s="252">
        <f t="shared" si="10"/>
        <v>1305.8271137964671</v>
      </c>
      <c r="I75" s="252">
        <f t="shared" si="6"/>
        <v>1717.458100816742</v>
      </c>
      <c r="J75" s="252">
        <f t="shared" si="11"/>
        <v>1417.0703058249305</v>
      </c>
    </row>
    <row r="76" spans="1:10" x14ac:dyDescent="0.2">
      <c r="A76" s="251">
        <v>41944</v>
      </c>
      <c r="B76" s="261">
        <v>44318.34</v>
      </c>
      <c r="C76" s="259">
        <v>941.1</v>
      </c>
      <c r="D76" s="259">
        <v>125.9</v>
      </c>
      <c r="E76" s="252">
        <f t="shared" si="7"/>
        <v>1929.5706457424644</v>
      </c>
      <c r="F76" s="252">
        <f t="shared" si="8"/>
        <v>1504.2415769735233</v>
      </c>
      <c r="G76" s="252">
        <f t="shared" si="9"/>
        <v>1345.7728062087172</v>
      </c>
      <c r="H76" s="252">
        <f t="shared" si="10"/>
        <v>1310.8867825166096</v>
      </c>
      <c r="I76" s="252">
        <f t="shared" si="6"/>
        <v>1696.0515099289655</v>
      </c>
      <c r="J76" s="252">
        <f t="shared" si="11"/>
        <v>1424.2475330361551</v>
      </c>
    </row>
    <row r="77" spans="1:10" x14ac:dyDescent="0.2">
      <c r="A77" s="251">
        <v>41974</v>
      </c>
      <c r="B77" s="261">
        <v>44788.72</v>
      </c>
      <c r="C77" s="259">
        <v>955.67</v>
      </c>
      <c r="D77" s="259">
        <v>125.4</v>
      </c>
      <c r="E77" s="252">
        <f t="shared" si="7"/>
        <v>1950.0504615556099</v>
      </c>
      <c r="F77" s="252">
        <f t="shared" si="8"/>
        <v>1513.0410005290175</v>
      </c>
      <c r="G77" s="252">
        <f t="shared" si="9"/>
        <v>1366.6079032084631</v>
      </c>
      <c r="H77" s="252">
        <f t="shared" si="10"/>
        <v>1315.9660558592072</v>
      </c>
      <c r="I77" s="252">
        <f t="shared" si="6"/>
        <v>1716.673438216751</v>
      </c>
      <c r="J77" s="252">
        <f t="shared" si="11"/>
        <v>1431.4611117186016</v>
      </c>
    </row>
    <row r="78" spans="1:10" ht="16" thickBot="1" x14ac:dyDescent="0.25">
      <c r="A78" s="251">
        <v>42005</v>
      </c>
      <c r="B78" s="260">
        <v>44591.13</v>
      </c>
      <c r="C78" s="259">
        <v>961.02</v>
      </c>
      <c r="D78" s="259">
        <v>124.5</v>
      </c>
      <c r="E78" s="252">
        <f t="shared" si="7"/>
        <v>1941.4476153323023</v>
      </c>
      <c r="F78" s="252">
        <f t="shared" si="8"/>
        <v>1521.8918984328441</v>
      </c>
      <c r="G78" s="252">
        <f t="shared" si="9"/>
        <v>1374.2584021067912</v>
      </c>
      <c r="H78" s="252">
        <f t="shared" si="10"/>
        <v>1321.0650097859964</v>
      </c>
      <c r="I78" s="252">
        <f t="shared" si="6"/>
        <v>1714.5719300420978</v>
      </c>
      <c r="J78" s="252">
        <f t="shared" si="11"/>
        <v>1438.7112259864718</v>
      </c>
    </row>
    <row r="79" spans="1:10" x14ac:dyDescent="0.2">
      <c r="A79" s="251">
        <v>42036</v>
      </c>
      <c r="B79" s="261">
        <v>44835.91</v>
      </c>
      <c r="C79" s="259">
        <v>1005.48</v>
      </c>
      <c r="D79" s="259">
        <v>124.3</v>
      </c>
      <c r="E79" s="252">
        <f t="shared" si="7"/>
        <v>1952.1050610458567</v>
      </c>
      <c r="F79" s="252">
        <f t="shared" si="8"/>
        <v>1530.7945717966063</v>
      </c>
      <c r="G79" s="252">
        <f t="shared" si="9"/>
        <v>1437.8361929515893</v>
      </c>
      <c r="H79" s="252">
        <f t="shared" si="10"/>
        <v>1326.1837205530412</v>
      </c>
      <c r="I79" s="252">
        <f t="shared" si="6"/>
        <v>1746.3975138081496</v>
      </c>
      <c r="J79" s="252">
        <f t="shared" si="11"/>
        <v>1445.9980608864757</v>
      </c>
    </row>
    <row r="80" spans="1:10" x14ac:dyDescent="0.2">
      <c r="A80" s="251">
        <v>42064</v>
      </c>
      <c r="B80" s="261">
        <v>46619.73</v>
      </c>
      <c r="C80" s="259">
        <v>1004.13</v>
      </c>
      <c r="D80" s="259">
        <v>125.4</v>
      </c>
      <c r="E80" s="252">
        <f t="shared" si="7"/>
        <v>2029.7705762544208</v>
      </c>
      <c r="F80" s="252">
        <f t="shared" si="8"/>
        <v>1539.7493234933327</v>
      </c>
      <c r="G80" s="252">
        <f t="shared" si="9"/>
        <v>1435.9056932295812</v>
      </c>
      <c r="H80" s="252">
        <f t="shared" si="10"/>
        <v>1331.3222647118741</v>
      </c>
      <c r="I80" s="252">
        <f t="shared" si="6"/>
        <v>1792.2246230444848</v>
      </c>
      <c r="J80" s="252">
        <f t="shared" si="11"/>
        <v>1453.3218024025543</v>
      </c>
    </row>
    <row r="81" spans="1:10" x14ac:dyDescent="0.2">
      <c r="A81" s="251">
        <v>42095</v>
      </c>
      <c r="B81" s="261">
        <v>45743.32</v>
      </c>
      <c r="C81" s="259">
        <v>1000.94</v>
      </c>
      <c r="D81" s="259">
        <v>126.3</v>
      </c>
      <c r="E81" s="252">
        <f t="shared" si="7"/>
        <v>1991.6126712057398</v>
      </c>
      <c r="F81" s="252">
        <f t="shared" si="8"/>
        <v>1548.75645816778</v>
      </c>
      <c r="G81" s="252">
        <f t="shared" si="9"/>
        <v>1431.343993886466</v>
      </c>
      <c r="H81" s="252">
        <f t="shared" si="10"/>
        <v>1336.4807191106406</v>
      </c>
      <c r="I81" s="252">
        <f t="shared" si="6"/>
        <v>1767.5052002780303</v>
      </c>
      <c r="J81" s="252">
        <f t="shared" si="11"/>
        <v>1460.6826374606267</v>
      </c>
    </row>
    <row r="82" spans="1:10" x14ac:dyDescent="0.2">
      <c r="A82" s="251">
        <v>42125</v>
      </c>
      <c r="B82" s="261">
        <v>46853.760000000002</v>
      </c>
      <c r="C82" s="259">
        <v>987.31</v>
      </c>
      <c r="D82" s="259">
        <v>126.2</v>
      </c>
      <c r="E82" s="252">
        <f t="shared" si="7"/>
        <v>2039.9599790665097</v>
      </c>
      <c r="F82" s="252">
        <f t="shared" si="8"/>
        <v>1557.8162822467984</v>
      </c>
      <c r="G82" s="252">
        <f t="shared" si="9"/>
        <v>1411.8530966931551</v>
      </c>
      <c r="H82" s="252">
        <f t="shared" si="10"/>
        <v>1341.6591608952485</v>
      </c>
      <c r="I82" s="252">
        <f t="shared" si="6"/>
        <v>1788.7172261171677</v>
      </c>
      <c r="J82" s="252">
        <f t="shared" si="11"/>
        <v>1468.0807539333607</v>
      </c>
    </row>
    <row r="83" spans="1:10" x14ac:dyDescent="0.2">
      <c r="A83" s="251">
        <v>42156</v>
      </c>
      <c r="B83" s="261">
        <v>46283.16</v>
      </c>
      <c r="C83" s="259">
        <v>989.29</v>
      </c>
      <c r="D83" s="259">
        <v>126.9</v>
      </c>
      <c r="E83" s="252">
        <f t="shared" si="7"/>
        <v>2015.1166972454703</v>
      </c>
      <c r="F83" s="252">
        <f t="shared" si="8"/>
        <v>1566.9291039497557</v>
      </c>
      <c r="G83" s="252">
        <f t="shared" si="9"/>
        <v>1414.6844962854334</v>
      </c>
      <c r="H83" s="252">
        <f t="shared" si="10"/>
        <v>1346.8576675105219</v>
      </c>
      <c r="I83" s="252">
        <f t="shared" si="6"/>
        <v>1774.9438168614554</v>
      </c>
      <c r="J83" s="252">
        <f t="shared" si="11"/>
        <v>1475.5163406449683</v>
      </c>
    </row>
    <row r="84" spans="1:10" x14ac:dyDescent="0.2">
      <c r="A84" s="251">
        <v>42186</v>
      </c>
      <c r="B84" s="261">
        <v>44995.47</v>
      </c>
      <c r="C84" s="259">
        <v>983.8</v>
      </c>
      <c r="D84" s="259">
        <v>127.2</v>
      </c>
      <c r="E84" s="252">
        <f t="shared" si="7"/>
        <v>1959.0521238698402</v>
      </c>
      <c r="F84" s="252">
        <f t="shared" si="8"/>
        <v>1576.095233299023</v>
      </c>
      <c r="G84" s="252">
        <f t="shared" si="9"/>
        <v>1406.833797415934</v>
      </c>
      <c r="H84" s="252">
        <f t="shared" si="10"/>
        <v>1352.076316701359</v>
      </c>
      <c r="I84" s="252">
        <f t="shared" si="6"/>
        <v>1738.1647932882777</v>
      </c>
      <c r="J84" s="252">
        <f t="shared" si="11"/>
        <v>1482.9895873760249</v>
      </c>
    </row>
    <row r="85" spans="1:10" x14ac:dyDescent="0.2">
      <c r="A85" s="251">
        <v>42217</v>
      </c>
      <c r="B85" s="261">
        <v>44853.46</v>
      </c>
      <c r="C85" s="259">
        <v>997.93</v>
      </c>
      <c r="D85" s="259">
        <v>127.3</v>
      </c>
      <c r="E85" s="252">
        <f t="shared" si="7"/>
        <v>1952.8691682942954</v>
      </c>
      <c r="F85" s="252">
        <f t="shared" si="8"/>
        <v>1585.3149821305219</v>
      </c>
      <c r="G85" s="252">
        <f t="shared" si="9"/>
        <v>1427.0396945062848</v>
      </c>
      <c r="H85" s="252">
        <f t="shared" si="10"/>
        <v>1357.315186513895</v>
      </c>
      <c r="I85" s="252">
        <f t="shared" si="6"/>
        <v>1742.5373787790909</v>
      </c>
      <c r="J85" s="252">
        <f t="shared" si="11"/>
        <v>1490.5006848683133</v>
      </c>
    </row>
    <row r="86" spans="1:10" x14ac:dyDescent="0.2">
      <c r="A86" s="251">
        <v>42248</v>
      </c>
      <c r="B86" s="261">
        <v>43042.720000000001</v>
      </c>
      <c r="C86" s="259">
        <v>987.9</v>
      </c>
      <c r="D86" s="259">
        <v>127.3</v>
      </c>
      <c r="E86" s="252">
        <f t="shared" si="7"/>
        <v>1874.0315865827126</v>
      </c>
      <c r="F86" s="252">
        <f t="shared" si="8"/>
        <v>1594.5886641043335</v>
      </c>
      <c r="G86" s="252">
        <f t="shared" si="9"/>
        <v>1412.6967965716622</v>
      </c>
      <c r="H86" s="252">
        <f t="shared" si="10"/>
        <v>1362.5743552966694</v>
      </c>
      <c r="I86" s="252">
        <f t="shared" si="6"/>
        <v>1689.4976705782924</v>
      </c>
      <c r="J86" s="252">
        <f t="shared" si="11"/>
        <v>1498.0498248296917</v>
      </c>
    </row>
    <row r="87" spans="1:10" x14ac:dyDescent="0.2">
      <c r="A87" s="251">
        <v>42278</v>
      </c>
      <c r="B87" s="261">
        <v>41460.959999999999</v>
      </c>
      <c r="C87" s="259">
        <v>985.23</v>
      </c>
      <c r="D87" s="259">
        <v>127.1</v>
      </c>
      <c r="E87" s="252">
        <f t="shared" si="7"/>
        <v>1805.1635363667162</v>
      </c>
      <c r="F87" s="252">
        <f t="shared" si="8"/>
        <v>1603.9165947153692</v>
      </c>
      <c r="G87" s="252">
        <f t="shared" si="9"/>
        <v>1408.8786971214686</v>
      </c>
      <c r="H87" s="252">
        <f t="shared" si="10"/>
        <v>1367.8539017017974</v>
      </c>
      <c r="I87" s="252">
        <f t="shared" si="6"/>
        <v>1646.649600668617</v>
      </c>
      <c r="J87" s="252">
        <f t="shared" si="11"/>
        <v>1505.6371999389871</v>
      </c>
    </row>
    <row r="88" spans="1:10" x14ac:dyDescent="0.2">
      <c r="A88" s="251">
        <v>42309</v>
      </c>
      <c r="B88" s="261">
        <v>42271.89</v>
      </c>
      <c r="C88" s="259">
        <v>982.7</v>
      </c>
      <c r="D88" s="259">
        <v>127.2</v>
      </c>
      <c r="E88" s="252">
        <f t="shared" si="7"/>
        <v>1840.4705159095408</v>
      </c>
      <c r="F88" s="252">
        <f t="shared" si="8"/>
        <v>1613.2990913041037</v>
      </c>
      <c r="G88" s="252">
        <f t="shared" si="9"/>
        <v>1405.2607976424461</v>
      </c>
      <c r="H88" s="252">
        <f t="shared" si="10"/>
        <v>1373.1539046861467</v>
      </c>
      <c r="I88" s="252">
        <f t="shared" si="6"/>
        <v>1666.3866286027028</v>
      </c>
      <c r="J88" s="252">
        <f t="shared" si="11"/>
        <v>1513.2630038509133</v>
      </c>
    </row>
    <row r="89" spans="1:10" x14ac:dyDescent="0.2">
      <c r="A89" s="251">
        <v>42339</v>
      </c>
      <c r="B89" s="261">
        <v>42174.64</v>
      </c>
      <c r="C89" s="259">
        <v>983.69</v>
      </c>
      <c r="D89" s="259">
        <v>127.1</v>
      </c>
      <c r="E89" s="252">
        <f t="shared" si="7"/>
        <v>1836.2363603590748</v>
      </c>
      <c r="F89" s="252">
        <f t="shared" si="8"/>
        <v>1622.7364730673714</v>
      </c>
      <c r="G89" s="252">
        <f t="shared" si="9"/>
        <v>1406.6764974385851</v>
      </c>
      <c r="H89" s="252">
        <f t="shared" si="10"/>
        <v>1378.4744435125176</v>
      </c>
      <c r="I89" s="252">
        <f t="shared" si="6"/>
        <v>1664.4124151908786</v>
      </c>
      <c r="J89" s="252">
        <f t="shared" si="11"/>
        <v>1520.9274312010125</v>
      </c>
    </row>
    <row r="90" spans="1:10" x14ac:dyDescent="0.2">
      <c r="A90" s="251">
        <v>42370</v>
      </c>
      <c r="B90" s="261">
        <v>40881.839999999997</v>
      </c>
      <c r="C90" s="259">
        <v>994.85</v>
      </c>
      <c r="D90" s="259">
        <v>126.5</v>
      </c>
      <c r="E90" s="252">
        <f t="shared" si="7"/>
        <v>1779.9493033344691</v>
      </c>
      <c r="F90" s="252">
        <f t="shared" si="8"/>
        <v>1632.2290610692255</v>
      </c>
      <c r="G90" s="252">
        <f t="shared" si="9"/>
        <v>1422.6352951405183</v>
      </c>
      <c r="H90" s="252">
        <f t="shared" si="10"/>
        <v>1383.8155977508293</v>
      </c>
      <c r="I90" s="252">
        <f t="shared" si="6"/>
        <v>1637.0237000568886</v>
      </c>
      <c r="J90" s="252">
        <f t="shared" si="11"/>
        <v>1528.6306776106246</v>
      </c>
    </row>
    <row r="91" spans="1:10" x14ac:dyDescent="0.2">
      <c r="A91" s="251">
        <v>42401</v>
      </c>
      <c r="B91" s="261">
        <v>40404.04</v>
      </c>
      <c r="C91" s="259">
        <v>998.72</v>
      </c>
      <c r="D91" s="259">
        <v>126.8</v>
      </c>
      <c r="E91" s="252">
        <f t="shared" si="7"/>
        <v>1759.1464290721267</v>
      </c>
      <c r="F91" s="252">
        <f t="shared" si="8"/>
        <v>1641.7771782518605</v>
      </c>
      <c r="G91" s="252">
        <f t="shared" si="9"/>
        <v>1428.169394343608</v>
      </c>
      <c r="H91" s="252">
        <f t="shared" si="10"/>
        <v>1389.1774472793086</v>
      </c>
      <c r="I91" s="252">
        <f t="shared" si="6"/>
        <v>1626.7556151807194</v>
      </c>
      <c r="J91" s="252">
        <f t="shared" si="11"/>
        <v>1536.3729396918789</v>
      </c>
    </row>
    <row r="92" spans="1:10" x14ac:dyDescent="0.2">
      <c r="A92" s="251">
        <v>42430</v>
      </c>
      <c r="B92" s="261">
        <v>40593.129999999997</v>
      </c>
      <c r="C92" s="259">
        <v>1000.86</v>
      </c>
      <c r="D92" s="259">
        <v>127.1</v>
      </c>
      <c r="E92" s="252">
        <f t="shared" si="7"/>
        <v>1767.379194861717</v>
      </c>
      <c r="F92" s="252">
        <f t="shared" si="8"/>
        <v>1651.3811494465995</v>
      </c>
      <c r="G92" s="252">
        <f t="shared" si="9"/>
        <v>1431.2295939029391</v>
      </c>
      <c r="H92" s="252">
        <f t="shared" si="10"/>
        <v>1394.5600722856861</v>
      </c>
      <c r="I92" s="252">
        <f t="shared" si="6"/>
        <v>1632.9193544782056</v>
      </c>
      <c r="J92" s="252">
        <f t="shared" si="11"/>
        <v>1544.1544150527125</v>
      </c>
    </row>
    <row r="93" spans="1:10" x14ac:dyDescent="0.2">
      <c r="A93" s="251">
        <v>42461</v>
      </c>
      <c r="B93" s="261">
        <v>42737.72</v>
      </c>
      <c r="C93" s="259">
        <v>1008.72</v>
      </c>
      <c r="D93" s="259">
        <v>127.9</v>
      </c>
      <c r="E93" s="252">
        <f t="shared" si="7"/>
        <v>1860.7522298434612</v>
      </c>
      <c r="F93" s="252">
        <f t="shared" si="8"/>
        <v>1661.0413013849443</v>
      </c>
      <c r="G93" s="252">
        <f t="shared" si="9"/>
        <v>1442.4693922844081</v>
      </c>
      <c r="H93" s="252">
        <f t="shared" si="10"/>
        <v>1399.963553268394</v>
      </c>
      <c r="I93" s="252">
        <f t="shared" si="6"/>
        <v>1693.4390948198402</v>
      </c>
      <c r="J93" s="252">
        <f t="shared" si="11"/>
        <v>1551.9753023019143</v>
      </c>
    </row>
    <row r="94" spans="1:10" x14ac:dyDescent="0.2">
      <c r="A94" s="251">
        <v>42491</v>
      </c>
      <c r="B94" s="261">
        <v>44309.23</v>
      </c>
      <c r="C94" s="259">
        <v>1007.92</v>
      </c>
      <c r="D94" s="259">
        <v>128.30000000000001</v>
      </c>
      <c r="E94" s="252">
        <f t="shared" si="7"/>
        <v>1929.1740065952699</v>
      </c>
      <c r="F94" s="252">
        <f t="shared" si="8"/>
        <v>1670.7579627096916</v>
      </c>
      <c r="G94" s="252">
        <f t="shared" si="9"/>
        <v>1441.3253924491439</v>
      </c>
      <c r="H94" s="252">
        <f t="shared" si="10"/>
        <v>1405.387971037771</v>
      </c>
      <c r="I94" s="252">
        <f t="shared" si="6"/>
        <v>1734.0345609368196</v>
      </c>
      <c r="J94" s="252">
        <f t="shared" si="11"/>
        <v>1559.8358010541942</v>
      </c>
    </row>
    <row r="95" spans="1:10" x14ac:dyDescent="0.2">
      <c r="A95" s="251">
        <v>42522</v>
      </c>
      <c r="B95" s="261">
        <v>44750.64</v>
      </c>
      <c r="C95" s="259">
        <v>1017.08</v>
      </c>
      <c r="D95" s="259">
        <v>128.80000000000001</v>
      </c>
      <c r="E95" s="252">
        <f t="shared" si="7"/>
        <v>1948.3925012125587</v>
      </c>
      <c r="F95" s="252">
        <f t="shared" si="8"/>
        <v>1680.5314639861133</v>
      </c>
      <c r="G95" s="252">
        <f t="shared" si="9"/>
        <v>1454.4241905629171</v>
      </c>
      <c r="H95" s="252">
        <f t="shared" si="10"/>
        <v>1410.8334067172698</v>
      </c>
      <c r="I95" s="252">
        <f t="shared" si="6"/>
        <v>1750.8051769527021</v>
      </c>
      <c r="J95" s="252">
        <f t="shared" si="11"/>
        <v>1567.7361119352772</v>
      </c>
    </row>
    <row r="96" spans="1:10" x14ac:dyDescent="0.2">
      <c r="A96" s="251">
        <v>42552</v>
      </c>
      <c r="B96" s="261">
        <v>44903.83</v>
      </c>
      <c r="C96" s="259">
        <v>1035.1099999999999</v>
      </c>
      <c r="D96" s="259">
        <v>129.1</v>
      </c>
      <c r="E96" s="252">
        <f t="shared" si="7"/>
        <v>1955.0622214056277</v>
      </c>
      <c r="F96" s="252">
        <f t="shared" si="8"/>
        <v>1690.3621377132024</v>
      </c>
      <c r="G96" s="252">
        <f t="shared" si="9"/>
        <v>1480.2070868501798</v>
      </c>
      <c r="H96" s="252">
        <f t="shared" si="10"/>
        <v>1416.2999417446717</v>
      </c>
      <c r="I96" s="252">
        <f t="shared" si="6"/>
        <v>1765.1201675834486</v>
      </c>
      <c r="J96" s="252">
        <f t="shared" si="11"/>
        <v>1575.6764365870249</v>
      </c>
    </row>
    <row r="97" spans="1:10" x14ac:dyDescent="0.2">
      <c r="A97" s="251">
        <v>42583</v>
      </c>
      <c r="B97" s="261">
        <v>46657.94</v>
      </c>
      <c r="C97" s="259">
        <v>1043.8399999999999</v>
      </c>
      <c r="D97" s="259">
        <v>128.9</v>
      </c>
      <c r="E97" s="252">
        <f t="shared" si="7"/>
        <v>2031.4341966511652</v>
      </c>
      <c r="F97" s="252">
        <f t="shared" si="8"/>
        <v>1700.250318334985</v>
      </c>
      <c r="G97" s="252">
        <f t="shared" si="9"/>
        <v>1492.6909850524985</v>
      </c>
      <c r="H97" s="252">
        <f t="shared" si="10"/>
        <v>1421.7876578733033</v>
      </c>
      <c r="I97" s="252">
        <f t="shared" si="6"/>
        <v>1815.9369120116985</v>
      </c>
      <c r="J97" s="252">
        <f t="shared" si="11"/>
        <v>1583.6569776725812</v>
      </c>
    </row>
    <row r="98" spans="1:10" x14ac:dyDescent="0.2">
      <c r="A98" s="251">
        <v>42614</v>
      </c>
      <c r="B98" s="261">
        <v>46782.53</v>
      </c>
      <c r="C98" s="259">
        <v>1044.79</v>
      </c>
      <c r="D98" s="259">
        <v>128.69999999999999</v>
      </c>
      <c r="E98" s="252">
        <f t="shared" si="7"/>
        <v>2036.8587050319629</v>
      </c>
      <c r="F98" s="252">
        <f t="shared" si="8"/>
        <v>1710.1963422518979</v>
      </c>
      <c r="G98" s="252">
        <f t="shared" si="9"/>
        <v>1494.0494848568746</v>
      </c>
      <c r="H98" s="252">
        <f t="shared" si="10"/>
        <v>1427.2966371732593</v>
      </c>
      <c r="I98" s="252">
        <f t="shared" si="6"/>
        <v>1819.7350169619276</v>
      </c>
      <c r="J98" s="252">
        <f t="shared" si="11"/>
        <v>1591.6779388815457</v>
      </c>
    </row>
    <row r="99" spans="1:10" x14ac:dyDescent="0.2">
      <c r="A99" s="251">
        <v>42644</v>
      </c>
      <c r="B99" s="261">
        <v>47352.94</v>
      </c>
      <c r="C99" s="259">
        <v>1047.3800000000001</v>
      </c>
      <c r="D99" s="259">
        <v>128.80000000000001</v>
      </c>
      <c r="E99" s="252">
        <f t="shared" si="7"/>
        <v>2061.6937144668373</v>
      </c>
      <c r="F99" s="252">
        <f t="shared" si="8"/>
        <v>1720.2005478322337</v>
      </c>
      <c r="G99" s="252">
        <f t="shared" si="9"/>
        <v>1497.7531843235422</v>
      </c>
      <c r="H99" s="252">
        <f t="shared" si="10"/>
        <v>1432.8269620326309</v>
      </c>
      <c r="I99" s="252">
        <f t="shared" si="6"/>
        <v>1836.1175024095191</v>
      </c>
      <c r="J99" s="252">
        <f t="shared" si="11"/>
        <v>1599.7395249351723</v>
      </c>
    </row>
    <row r="100" spans="1:10" x14ac:dyDescent="0.2">
      <c r="A100" s="251">
        <v>42675</v>
      </c>
      <c r="B100" s="261">
        <v>47645.5</v>
      </c>
      <c r="C100" s="259">
        <v>1037.8800000000001</v>
      </c>
      <c r="D100" s="259">
        <v>129.1</v>
      </c>
      <c r="E100" s="252">
        <f t="shared" si="7"/>
        <v>2074.4314476066256</v>
      </c>
      <c r="F100" s="252">
        <f t="shared" si="8"/>
        <v>1730.2632754236515</v>
      </c>
      <c r="G100" s="252">
        <f t="shared" si="9"/>
        <v>1484.1681862797818</v>
      </c>
      <c r="H100" s="252">
        <f t="shared" si="10"/>
        <v>1438.3787151587369</v>
      </c>
      <c r="I100" s="252">
        <f t="shared" si="6"/>
        <v>1838.326143075888</v>
      </c>
      <c r="J100" s="252">
        <f t="shared" si="11"/>
        <v>1607.8419415915937</v>
      </c>
    </row>
    <row r="101" spans="1:10" x14ac:dyDescent="0.2">
      <c r="A101" s="251">
        <v>42705</v>
      </c>
      <c r="B101" s="261">
        <v>48690.84</v>
      </c>
      <c r="C101" s="259">
        <v>1016.44</v>
      </c>
      <c r="D101" s="259">
        <v>128.6</v>
      </c>
      <c r="E101" s="252">
        <f t="shared" si="7"/>
        <v>2119.9443747338696</v>
      </c>
      <c r="F101" s="252">
        <f t="shared" si="8"/>
        <v>1740.384867364756</v>
      </c>
      <c r="G101" s="252">
        <f t="shared" si="9"/>
        <v>1453.5089906947057</v>
      </c>
      <c r="H101" s="252">
        <f t="shared" si="10"/>
        <v>1443.9519795793606</v>
      </c>
      <c r="I101" s="252">
        <f t="shared" si="6"/>
        <v>1853.370221118204</v>
      </c>
      <c r="J101" s="252">
        <f t="shared" si="11"/>
        <v>1615.9853956510742</v>
      </c>
    </row>
    <row r="102" spans="1:10" x14ac:dyDescent="0.2">
      <c r="A102" s="251">
        <v>42736</v>
      </c>
      <c r="B102" s="261">
        <v>49500.53</v>
      </c>
      <c r="C102" s="259">
        <v>1011.39</v>
      </c>
      <c r="D102" s="259">
        <v>128.4</v>
      </c>
      <c r="E102" s="252">
        <f t="shared" si="7"/>
        <v>2155.197366072246</v>
      </c>
      <c r="F102" s="252">
        <f t="shared" si="8"/>
        <v>1750.5656679967444</v>
      </c>
      <c r="G102" s="252">
        <f t="shared" si="9"/>
        <v>1446.2874917346014</v>
      </c>
      <c r="H102" s="252">
        <f t="shared" si="10"/>
        <v>1449.546838643992</v>
      </c>
      <c r="I102" s="252">
        <f t="shared" si="6"/>
        <v>1871.633416337188</v>
      </c>
      <c r="J102" s="252">
        <f t="shared" si="11"/>
        <v>1624.1700949612871</v>
      </c>
    </row>
    <row r="103" spans="1:10" x14ac:dyDescent="0.2">
      <c r="A103" s="251">
        <v>42767</v>
      </c>
      <c r="B103" s="261">
        <v>49920.59</v>
      </c>
      <c r="C103" s="259">
        <v>1010.16</v>
      </c>
      <c r="D103" s="259">
        <v>129.5</v>
      </c>
      <c r="E103" s="252">
        <f t="shared" si="7"/>
        <v>2173.4863057177872</v>
      </c>
      <c r="F103" s="252">
        <f t="shared" si="8"/>
        <v>1760.8060236751205</v>
      </c>
      <c r="G103" s="252">
        <f t="shared" si="9"/>
        <v>1444.5285919878829</v>
      </c>
      <c r="H103" s="252">
        <f t="shared" si="10"/>
        <v>1455.1633760250743</v>
      </c>
      <c r="I103" s="252">
        <f t="shared" si="6"/>
        <v>1881.9032202258254</v>
      </c>
      <c r="J103" s="252">
        <f t="shared" si="11"/>
        <v>1632.3962484226197</v>
      </c>
    </row>
    <row r="104" spans="1:10" x14ac:dyDescent="0.2">
      <c r="A104" s="251">
        <v>42795</v>
      </c>
      <c r="B104" s="261">
        <v>50026.48</v>
      </c>
      <c r="C104" s="259">
        <v>1019.81</v>
      </c>
      <c r="D104" s="259">
        <v>129.69999999999999</v>
      </c>
      <c r="E104" s="252">
        <f t="shared" si="7"/>
        <v>2178.0966371444083</v>
      </c>
      <c r="F104" s="252">
        <f t="shared" si="8"/>
        <v>1771.1062827814781</v>
      </c>
      <c r="G104" s="252">
        <f t="shared" si="9"/>
        <v>1458.3280900007551</v>
      </c>
      <c r="H104" s="252">
        <f t="shared" si="10"/>
        <v>1460.8016757192547</v>
      </c>
      <c r="I104" s="252">
        <f t="shared" si="6"/>
        <v>1890.1892182869469</v>
      </c>
      <c r="J104" s="252">
        <f t="shared" si="11"/>
        <v>1640.6640659935053</v>
      </c>
    </row>
    <row r="105" spans="1:10" x14ac:dyDescent="0.2">
      <c r="A105" s="251">
        <v>42826</v>
      </c>
      <c r="B105" s="261">
        <v>50695.31</v>
      </c>
      <c r="C105" s="259">
        <v>1023.95</v>
      </c>
      <c r="D105" s="259">
        <v>129.9</v>
      </c>
      <c r="E105" s="252">
        <f t="shared" si="7"/>
        <v>2207.2167426129777</v>
      </c>
      <c r="F105" s="252">
        <f t="shared" si="8"/>
        <v>1781.4667957353529</v>
      </c>
      <c r="G105" s="252">
        <f t="shared" si="9"/>
        <v>1464.2482891482466</v>
      </c>
      <c r="H105" s="252">
        <f t="shared" si="10"/>
        <v>1466.4618220486414</v>
      </c>
      <c r="I105" s="252">
        <f t="shared" si="6"/>
        <v>1910.0293612270852</v>
      </c>
      <c r="J105" s="252">
        <f t="shared" si="11"/>
        <v>1648.9737586957824</v>
      </c>
    </row>
    <row r="106" spans="1:10" x14ac:dyDescent="0.2">
      <c r="A106" s="251">
        <v>42856</v>
      </c>
      <c r="B106" s="261">
        <v>50918.15</v>
      </c>
      <c r="C106" s="259">
        <v>1038.6400000000001</v>
      </c>
      <c r="D106" s="259">
        <v>130.4</v>
      </c>
      <c r="E106" s="252">
        <f t="shared" si="7"/>
        <v>2216.9189454187967</v>
      </c>
      <c r="F106" s="252">
        <f t="shared" si="8"/>
        <v>1791.8879150061446</v>
      </c>
      <c r="G106" s="252">
        <f t="shared" si="9"/>
        <v>1485.2549861232824</v>
      </c>
      <c r="H106" s="252">
        <f t="shared" si="10"/>
        <v>1472.1438996620636</v>
      </c>
      <c r="I106" s="252">
        <f t="shared" si="6"/>
        <v>1924.2533617005911</v>
      </c>
      <c r="J106" s="252">
        <f t="shared" si="11"/>
        <v>1657.3255386200799</v>
      </c>
    </row>
    <row r="107" spans="1:10" x14ac:dyDescent="0.2">
      <c r="A107" s="251">
        <v>42887</v>
      </c>
      <c r="B107" s="261">
        <v>50243.42</v>
      </c>
      <c r="C107" s="259">
        <v>1047.54</v>
      </c>
      <c r="D107" s="259">
        <v>130.5</v>
      </c>
      <c r="E107" s="252">
        <f t="shared" si="7"/>
        <v>2187.541960590353</v>
      </c>
      <c r="F107" s="252">
        <f t="shared" si="8"/>
        <v>1802.3699951251069</v>
      </c>
      <c r="G107" s="252">
        <f t="shared" si="9"/>
        <v>1497.9819842905945</v>
      </c>
      <c r="H107" s="252">
        <f t="shared" si="10"/>
        <v>1477.8479935363387</v>
      </c>
      <c r="I107" s="252">
        <f t="shared" si="6"/>
        <v>1911.7179700704496</v>
      </c>
      <c r="J107" s="252">
        <f t="shared" si="11"/>
        <v>1665.7196189312306</v>
      </c>
    </row>
    <row r="108" spans="1:10" x14ac:dyDescent="0.2">
      <c r="A108" s="251">
        <v>42917</v>
      </c>
      <c r="B108" s="261">
        <v>49864.480000000003</v>
      </c>
      <c r="C108" s="259">
        <v>1035.3</v>
      </c>
      <c r="D108" s="259">
        <v>130.4</v>
      </c>
      <c r="E108" s="252">
        <f t="shared" si="7"/>
        <v>2171.0433394665106</v>
      </c>
      <c r="F108" s="252">
        <f t="shared" si="8"/>
        <v>1812.91339269741</v>
      </c>
      <c r="G108" s="252">
        <f t="shared" si="9"/>
        <v>1480.4787868110548</v>
      </c>
      <c r="H108" s="252">
        <f t="shared" si="10"/>
        <v>1483.5741889775422</v>
      </c>
      <c r="I108" s="252">
        <f t="shared" si="6"/>
        <v>1894.8175184043282</v>
      </c>
      <c r="J108" s="252">
        <f t="shared" si="11"/>
        <v>1674.1562138737124</v>
      </c>
    </row>
    <row r="109" spans="1:10" x14ac:dyDescent="0.2">
      <c r="A109" s="251">
        <v>42948</v>
      </c>
      <c r="B109" s="261">
        <v>49834.07</v>
      </c>
      <c r="C109" s="259">
        <v>1015.61</v>
      </c>
      <c r="D109" s="259">
        <v>130.4</v>
      </c>
      <c r="E109" s="252">
        <f t="shared" si="7"/>
        <v>2169.7193222912952</v>
      </c>
      <c r="F109" s="252">
        <f t="shared" si="8"/>
        <v>1823.5184664142719</v>
      </c>
      <c r="G109" s="252">
        <f t="shared" si="9"/>
        <v>1452.3220908656192</v>
      </c>
      <c r="H109" s="252">
        <f t="shared" si="10"/>
        <v>1489.3225716222837</v>
      </c>
      <c r="I109" s="252">
        <f t="shared" si="6"/>
        <v>1882.7604297210246</v>
      </c>
      <c r="J109" s="252">
        <f t="shared" si="11"/>
        <v>1682.6355387771159</v>
      </c>
    </row>
    <row r="110" spans="1:10" x14ac:dyDescent="0.2">
      <c r="A110" s="251">
        <v>42979</v>
      </c>
      <c r="B110" s="261">
        <v>50166.87</v>
      </c>
      <c r="C110" s="259">
        <v>1029.9100000000001</v>
      </c>
      <c r="D110" s="259">
        <v>130.5</v>
      </c>
      <c r="E110" s="252">
        <f t="shared" si="7"/>
        <v>2184.2090597431743</v>
      </c>
      <c r="F110" s="252">
        <f t="shared" si="8"/>
        <v>1834.1855770651612</v>
      </c>
      <c r="G110" s="252">
        <f t="shared" si="9"/>
        <v>1472.7710879209637</v>
      </c>
      <c r="H110" s="252">
        <f t="shared" si="10"/>
        <v>1495.0932274389877</v>
      </c>
      <c r="I110" s="252">
        <f t="shared" si="6"/>
        <v>1899.63387101429</v>
      </c>
      <c r="J110" s="252">
        <f t="shared" si="11"/>
        <v>1691.1578100616407</v>
      </c>
    </row>
    <row r="111" spans="1:10" x14ac:dyDescent="0.2">
      <c r="A111" s="251">
        <v>43009</v>
      </c>
      <c r="B111" s="261">
        <v>51701.68</v>
      </c>
      <c r="C111" s="259">
        <v>1016.28</v>
      </c>
      <c r="D111" s="259">
        <v>130.80000000000001</v>
      </c>
      <c r="E111" s="252">
        <f t="shared" si="7"/>
        <v>2251.032959798817</v>
      </c>
      <c r="F111" s="252">
        <f t="shared" si="8"/>
        <v>1844.9150875500713</v>
      </c>
      <c r="G111" s="252">
        <f t="shared" si="9"/>
        <v>1453.2801907276528</v>
      </c>
      <c r="H111" s="252">
        <f t="shared" si="10"/>
        <v>1500.8862427291795</v>
      </c>
      <c r="I111" s="252">
        <f t="shared" si="6"/>
        <v>1931.9318521703512</v>
      </c>
      <c r="J111" s="252">
        <f t="shared" si="11"/>
        <v>1699.7232452436187</v>
      </c>
    </row>
    <row r="112" spans="1:10" x14ac:dyDescent="0.2">
      <c r="A112" s="251">
        <v>43040</v>
      </c>
      <c r="B112" s="261">
        <v>53113.94</v>
      </c>
      <c r="C112" s="259">
        <v>1032.98</v>
      </c>
      <c r="D112" s="259">
        <v>130.9</v>
      </c>
      <c r="E112" s="252">
        <f t="shared" si="7"/>
        <v>2312.5211707777539</v>
      </c>
      <c r="F112" s="252">
        <f t="shared" si="8"/>
        <v>1855.707362891867</v>
      </c>
      <c r="G112" s="252">
        <f t="shared" si="9"/>
        <v>1477.1611872887893</v>
      </c>
      <c r="H112" s="252">
        <f t="shared" si="10"/>
        <v>1506.7017041287754</v>
      </c>
      <c r="I112" s="252">
        <f t="shared" si="6"/>
        <v>1978.3771773821682</v>
      </c>
      <c r="J112" s="252">
        <f t="shared" si="11"/>
        <v>1708.3320629410666</v>
      </c>
    </row>
    <row r="113" spans="1:10" x14ac:dyDescent="0.2">
      <c r="A113" s="251">
        <v>43070</v>
      </c>
      <c r="B113" s="261">
        <v>53364.69</v>
      </c>
      <c r="C113" s="259">
        <v>1041.1099999999999</v>
      </c>
      <c r="D113" s="259">
        <v>131.30000000000001</v>
      </c>
      <c r="E113" s="252">
        <f t="shared" si="7"/>
        <v>2323.4385435724012</v>
      </c>
      <c r="F113" s="252">
        <f t="shared" si="8"/>
        <v>1866.5627702487016</v>
      </c>
      <c r="G113" s="252">
        <f t="shared" si="9"/>
        <v>1488.7870856146596</v>
      </c>
      <c r="H113" s="252">
        <f t="shared" si="10"/>
        <v>1512.5396986093785</v>
      </c>
      <c r="I113" s="252">
        <f t="shared" si="6"/>
        <v>1989.5779603893047</v>
      </c>
      <c r="J113" s="252">
        <f t="shared" si="11"/>
        <v>1716.9844828792648</v>
      </c>
    </row>
    <row r="114" spans="1:10" x14ac:dyDescent="0.2">
      <c r="A114" s="251">
        <v>43101</v>
      </c>
      <c r="B114" s="261">
        <v>54002.68</v>
      </c>
      <c r="C114" s="259">
        <v>1036.8399999999999</v>
      </c>
      <c r="D114" s="259">
        <v>130.80000000000001</v>
      </c>
      <c r="E114" s="252">
        <f t="shared" si="7"/>
        <v>2351.2159101496968</v>
      </c>
      <c r="F114" s="252">
        <f t="shared" si="8"/>
        <v>1877.4816789265092</v>
      </c>
      <c r="G114" s="252">
        <f t="shared" si="9"/>
        <v>1482.6809864939378</v>
      </c>
      <c r="H114" s="252">
        <f t="shared" si="10"/>
        <v>1518.4003134795798</v>
      </c>
      <c r="I114" s="252">
        <f t="shared" si="6"/>
        <v>2003.8019406873932</v>
      </c>
      <c r="J114" s="252">
        <f t="shared" si="11"/>
        <v>1725.6807258963659</v>
      </c>
    </row>
    <row r="115" spans="1:10" x14ac:dyDescent="0.2">
      <c r="A115" s="251">
        <v>43132</v>
      </c>
      <c r="B115" s="261">
        <v>53249.36</v>
      </c>
      <c r="C115" s="259">
        <v>1028.55</v>
      </c>
      <c r="D115" s="259">
        <v>131.69999999999999</v>
      </c>
      <c r="E115" s="252">
        <f t="shared" si="7"/>
        <v>2318.4172051699816</v>
      </c>
      <c r="F115" s="252">
        <f t="shared" si="8"/>
        <v>1888.4644603915676</v>
      </c>
      <c r="G115" s="252">
        <f t="shared" si="9"/>
        <v>1470.8262882010142</v>
      </c>
      <c r="H115" s="252">
        <f t="shared" si="10"/>
        <v>1524.2836363862634</v>
      </c>
      <c r="I115" s="252">
        <f t="shared" si="6"/>
        <v>1979.3808383823946</v>
      </c>
      <c r="J115" s="252">
        <f t="shared" si="11"/>
        <v>1734.4210139490317</v>
      </c>
    </row>
    <row r="116" spans="1:10" x14ac:dyDescent="0.2">
      <c r="A116" s="251">
        <v>43160</v>
      </c>
      <c r="B116" s="261">
        <v>51643.6</v>
      </c>
      <c r="C116" s="259">
        <v>1030.07</v>
      </c>
      <c r="D116" s="259">
        <v>132.5</v>
      </c>
      <c r="E116" s="252">
        <f t="shared" si="7"/>
        <v>2248.5042219646671</v>
      </c>
      <c r="F116" s="252">
        <f t="shared" si="8"/>
        <v>1899.511488283136</v>
      </c>
      <c r="G116" s="252">
        <f t="shared" si="9"/>
        <v>1472.999887888016</v>
      </c>
      <c r="H116" s="252">
        <f t="shared" si="10"/>
        <v>1530.1897553159174</v>
      </c>
      <c r="I116" s="252">
        <f t="shared" si="6"/>
        <v>1938.3024883340067</v>
      </c>
      <c r="J116" s="252">
        <f t="shared" si="11"/>
        <v>1743.2055701180977</v>
      </c>
    </row>
    <row r="117" spans="1:10" x14ac:dyDescent="0.2">
      <c r="A117" s="251">
        <v>43191</v>
      </c>
      <c r="B117" s="261">
        <v>51562.02</v>
      </c>
      <c r="C117" s="259">
        <v>1037.8499999999999</v>
      </c>
      <c r="D117" s="259">
        <v>132.9</v>
      </c>
      <c r="E117" s="252">
        <f t="shared" si="7"/>
        <v>2244.9523205784762</v>
      </c>
      <c r="F117" s="252">
        <f t="shared" si="8"/>
        <v>1910.6231384261669</v>
      </c>
      <c r="G117" s="252">
        <f t="shared" si="9"/>
        <v>1484.1252862859587</v>
      </c>
      <c r="H117" s="252">
        <f t="shared" si="10"/>
        <v>1536.1187585959499</v>
      </c>
      <c r="I117" s="252">
        <f t="shared" si="6"/>
        <v>1940.6215068614692</v>
      </c>
      <c r="J117" s="252">
        <f t="shared" si="11"/>
        <v>1752.0346186142672</v>
      </c>
    </row>
    <row r="118" spans="1:10" x14ac:dyDescent="0.2">
      <c r="A118" s="251">
        <v>43221</v>
      </c>
      <c r="B118" s="261">
        <v>52501.09</v>
      </c>
      <c r="C118" s="259">
        <v>1028.96</v>
      </c>
      <c r="D118" s="259">
        <v>133.30000000000001</v>
      </c>
      <c r="E118" s="252">
        <f t="shared" si="7"/>
        <v>2285.8383715067685</v>
      </c>
      <c r="F118" s="252">
        <f t="shared" si="8"/>
        <v>1921.7997888440909</v>
      </c>
      <c r="G118" s="252">
        <f t="shared" si="9"/>
        <v>1471.4125881165876</v>
      </c>
      <c r="H118" s="252">
        <f t="shared" si="10"/>
        <v>1542.0707348960098</v>
      </c>
      <c r="I118" s="252">
        <f t="shared" si="6"/>
        <v>1960.0680581506961</v>
      </c>
      <c r="J118" s="252">
        <f t="shared" si="11"/>
        <v>1760.9083847838331</v>
      </c>
    </row>
    <row r="119" spans="1:10" x14ac:dyDescent="0.2">
      <c r="A119" s="251">
        <v>43252</v>
      </c>
      <c r="B119" s="261">
        <v>54136.59</v>
      </c>
      <c r="C119" s="259">
        <v>1037.24</v>
      </c>
      <c r="D119" s="259">
        <v>133.4</v>
      </c>
      <c r="E119" s="252">
        <f t="shared" si="7"/>
        <v>2357.0462008413465</v>
      </c>
      <c r="F119" s="252">
        <f t="shared" si="8"/>
        <v>1933.0418197716781</v>
      </c>
      <c r="G119" s="252">
        <f t="shared" si="9"/>
        <v>1483.2529864115702</v>
      </c>
      <c r="H119" s="252">
        <f t="shared" si="10"/>
        <v>1548.045773229313</v>
      </c>
      <c r="I119" s="252">
        <f t="shared" si="6"/>
        <v>2007.5289150694359</v>
      </c>
      <c r="J119" s="252">
        <f t="shared" si="11"/>
        <v>1769.8270951144307</v>
      </c>
    </row>
    <row r="120" spans="1:10" x14ac:dyDescent="0.2">
      <c r="A120" s="251">
        <v>43282</v>
      </c>
      <c r="B120" s="261">
        <v>55053.34</v>
      </c>
      <c r="C120" s="259">
        <v>1043.18</v>
      </c>
      <c r="D120" s="259">
        <v>133.6</v>
      </c>
      <c r="E120" s="252">
        <f t="shared" si="7"/>
        <v>2396.9604640895727</v>
      </c>
      <c r="F120" s="252">
        <f t="shared" si="8"/>
        <v>1944.3496136679732</v>
      </c>
      <c r="G120" s="252">
        <f t="shared" si="9"/>
        <v>1491.7471851884056</v>
      </c>
      <c r="H120" s="252">
        <f t="shared" si="10"/>
        <v>1554.0439629539737</v>
      </c>
      <c r="I120" s="252">
        <f t="shared" si="6"/>
        <v>2034.8751525291059</v>
      </c>
      <c r="J120" s="252">
        <f t="shared" si="11"/>
        <v>1778.7909772408177</v>
      </c>
    </row>
    <row r="121" spans="1:10" x14ac:dyDescent="0.2">
      <c r="A121" s="251">
        <v>43313</v>
      </c>
      <c r="B121" s="261">
        <v>55686.45</v>
      </c>
      <c r="C121" s="259">
        <v>1035.51</v>
      </c>
      <c r="D121" s="259">
        <v>134.30000000000001</v>
      </c>
      <c r="E121" s="252">
        <f t="shared" si="7"/>
        <v>2424.5253609590404</v>
      </c>
      <c r="F121" s="252">
        <f t="shared" si="8"/>
        <v>1955.7235552293075</v>
      </c>
      <c r="G121" s="252">
        <f t="shared" si="9"/>
        <v>1480.7790867678118</v>
      </c>
      <c r="H121" s="252">
        <f t="shared" si="10"/>
        <v>1560.0653937743405</v>
      </c>
      <c r="I121" s="252">
        <f t="shared" si="6"/>
        <v>2047.0268512825489</v>
      </c>
      <c r="J121" s="252">
        <f t="shared" si="11"/>
        <v>1787.800259950684</v>
      </c>
    </row>
    <row r="122" spans="1:10" x14ac:dyDescent="0.2">
      <c r="A122" s="251">
        <v>43344</v>
      </c>
      <c r="B122" s="261">
        <v>55229.8</v>
      </c>
      <c r="C122" s="259">
        <v>1043.29</v>
      </c>
      <c r="D122" s="259">
        <v>134.19999999999999</v>
      </c>
      <c r="E122" s="252">
        <f t="shared" si="7"/>
        <v>2404.6433338935349</v>
      </c>
      <c r="F122" s="252">
        <f t="shared" si="8"/>
        <v>1967.1640314023862</v>
      </c>
      <c r="G122" s="252">
        <f t="shared" si="9"/>
        <v>1491.9044851657543</v>
      </c>
      <c r="H122" s="252">
        <f t="shared" si="10"/>
        <v>1566.1101557423381</v>
      </c>
      <c r="I122" s="252">
        <f t="shared" si="6"/>
        <v>2039.5477944024226</v>
      </c>
      <c r="J122" s="252">
        <f t="shared" si="11"/>
        <v>1796.8551731904915</v>
      </c>
    </row>
    <row r="123" spans="1:10" x14ac:dyDescent="0.2">
      <c r="A123" s="251">
        <v>43374</v>
      </c>
      <c r="B123" s="261">
        <v>54738.58</v>
      </c>
      <c r="C123" s="259">
        <v>1033.2</v>
      </c>
      <c r="D123" s="259">
        <v>133.69999999999999</v>
      </c>
      <c r="E123" s="252">
        <f t="shared" si="7"/>
        <v>2383.256167934665</v>
      </c>
      <c r="F123" s="252">
        <f t="shared" si="8"/>
        <v>1978.6714313974524</v>
      </c>
      <c r="G123" s="252">
        <f t="shared" si="9"/>
        <v>1477.475787243487</v>
      </c>
      <c r="H123" s="252">
        <f t="shared" si="10"/>
        <v>1572.178339258814</v>
      </c>
      <c r="I123" s="252">
        <f t="shared" si="6"/>
        <v>2020.9440156581936</v>
      </c>
      <c r="J123" s="252">
        <f t="shared" si="11"/>
        <v>1805.9559480713433</v>
      </c>
    </row>
    <row r="124" spans="1:10" x14ac:dyDescent="0.2">
      <c r="A124" s="251">
        <v>43405</v>
      </c>
      <c r="B124" s="261">
        <v>51304.15</v>
      </c>
      <c r="C124" s="259">
        <v>1026.8599999999999</v>
      </c>
      <c r="D124" s="259">
        <v>134.1</v>
      </c>
      <c r="E124" s="252">
        <f t="shared" si="7"/>
        <v>2233.7249509969979</v>
      </c>
      <c r="F124" s="252">
        <f t="shared" si="8"/>
        <v>1990.246146701528</v>
      </c>
      <c r="G124" s="252">
        <f t="shared" si="9"/>
        <v>1468.4095885490194</v>
      </c>
      <c r="H124" s="252">
        <f t="shared" si="10"/>
        <v>1578.2700350748908</v>
      </c>
      <c r="I124" s="252">
        <f t="shared" si="6"/>
        <v>1927.5988060178065</v>
      </c>
      <c r="J124" s="252">
        <f t="shared" si="11"/>
        <v>1815.1028168748815</v>
      </c>
    </row>
    <row r="125" spans="1:10" x14ac:dyDescent="0.2">
      <c r="A125" s="251">
        <v>43435</v>
      </c>
      <c r="B125" s="261">
        <v>52014.81</v>
      </c>
      <c r="C125" s="259">
        <v>1037.3800000000001</v>
      </c>
      <c r="D125" s="259">
        <v>133.5</v>
      </c>
      <c r="E125" s="252">
        <f t="shared" si="7"/>
        <v>2264.6662875881998</v>
      </c>
      <c r="F125" s="252">
        <f t="shared" si="8"/>
        <v>2001.8885710917332</v>
      </c>
      <c r="G125" s="252">
        <f t="shared" si="9"/>
        <v>1483.4531863827417</v>
      </c>
      <c r="H125" s="252">
        <f t="shared" si="10"/>
        <v>1584.3853342933226</v>
      </c>
      <c r="I125" s="252">
        <f t="shared" si="6"/>
        <v>1952.1810471060166</v>
      </c>
      <c r="J125" s="252">
        <f t="shared" si="11"/>
        <v>1824.2960130592169</v>
      </c>
    </row>
    <row r="126" spans="1:10" x14ac:dyDescent="0.2">
      <c r="A126" s="251">
        <v>43466</v>
      </c>
      <c r="B126" s="261">
        <v>49203.86</v>
      </c>
      <c r="C126" s="259">
        <v>1051.44</v>
      </c>
      <c r="D126" s="259">
        <v>133.4</v>
      </c>
      <c r="E126" s="252">
        <f t="shared" si="7"/>
        <v>2142.2806881580368</v>
      </c>
      <c r="F126" s="252">
        <f t="shared" si="8"/>
        <v>2013.5991006486818</v>
      </c>
      <c r="G126" s="252">
        <f t="shared" si="9"/>
        <v>1503.558983487507</v>
      </c>
      <c r="H126" s="252">
        <f t="shared" si="10"/>
        <v>1590.5243283698585</v>
      </c>
      <c r="I126" s="252">
        <f t="shared" si="6"/>
        <v>1886.7920062898249</v>
      </c>
      <c r="J126" s="252">
        <f t="shared" si="11"/>
        <v>1833.5357712648868</v>
      </c>
    </row>
    <row r="127" spans="1:10" x14ac:dyDescent="0.2">
      <c r="A127" s="251">
        <v>43497</v>
      </c>
      <c r="B127" s="261">
        <v>53501.98</v>
      </c>
      <c r="C127" s="259">
        <v>1065.49</v>
      </c>
      <c r="D127" s="259">
        <v>133.6</v>
      </c>
      <c r="E127" s="252">
        <f t="shared" si="7"/>
        <v>2329.4159956600465</v>
      </c>
      <c r="F127" s="252">
        <f t="shared" si="8"/>
        <v>2025.3781337699568</v>
      </c>
      <c r="G127" s="252">
        <f t="shared" si="9"/>
        <v>1523.6504805943314</v>
      </c>
      <c r="H127" s="252">
        <f t="shared" si="10"/>
        <v>1596.6871091146095</v>
      </c>
      <c r="I127" s="252">
        <f t="shared" si="6"/>
        <v>2007.1097896337606</v>
      </c>
      <c r="J127" s="252">
        <f t="shared" si="11"/>
        <v>1842.8223273208441</v>
      </c>
    </row>
    <row r="128" spans="1:10" x14ac:dyDescent="0.2">
      <c r="A128" s="251">
        <v>43525</v>
      </c>
      <c r="B128" s="261">
        <v>55186.28</v>
      </c>
      <c r="C128" s="259">
        <v>1067.43</v>
      </c>
      <c r="D128" s="259">
        <v>134.5</v>
      </c>
      <c r="E128" s="252">
        <f t="shared" si="7"/>
        <v>2402.7485220729045</v>
      </c>
      <c r="F128" s="252">
        <f t="shared" si="8"/>
        <v>2037.2260711836639</v>
      </c>
      <c r="G128" s="252">
        <f t="shared" si="9"/>
        <v>1526.4246801948466</v>
      </c>
      <c r="H128" s="252">
        <f t="shared" si="10"/>
        <v>1602.8737686934219</v>
      </c>
      <c r="I128" s="252">
        <f t="shared" si="6"/>
        <v>2052.2189853216814</v>
      </c>
      <c r="J128" s="252">
        <f t="shared" si="11"/>
        <v>1852.1559182504768</v>
      </c>
    </row>
    <row r="129" spans="1:10" x14ac:dyDescent="0.2">
      <c r="A129" s="251">
        <v>43556</v>
      </c>
      <c r="B129" s="261">
        <v>55745.5</v>
      </c>
      <c r="C129" s="259">
        <v>1092.55</v>
      </c>
      <c r="D129" s="259">
        <v>135.4</v>
      </c>
      <c r="E129" s="252">
        <f t="shared" si="7"/>
        <v>2427.0963315015092</v>
      </c>
      <c r="F129" s="252">
        <f t="shared" si="8"/>
        <v>2049.1433159620642</v>
      </c>
      <c r="G129" s="252">
        <f t="shared" si="9"/>
        <v>1562.3462750221368</v>
      </c>
      <c r="H129" s="252">
        <f t="shared" si="10"/>
        <v>1609.0843996292558</v>
      </c>
      <c r="I129" s="252">
        <f t="shared" si="6"/>
        <v>2081.1963089097603</v>
      </c>
      <c r="J129" s="252">
        <f t="shared" si="11"/>
        <v>1861.5367822776568</v>
      </c>
    </row>
    <row r="130" spans="1:10" x14ac:dyDescent="0.2">
      <c r="A130" s="251">
        <v>43586</v>
      </c>
      <c r="B130" s="261">
        <v>57540.93</v>
      </c>
      <c r="C130" s="259">
        <v>1091.43</v>
      </c>
      <c r="D130" s="259">
        <v>136</v>
      </c>
      <c r="E130" s="252">
        <f t="shared" si="7"/>
        <v>2505.267333043656</v>
      </c>
      <c r="F130" s="252">
        <f t="shared" si="8"/>
        <v>2061.1302735352879</v>
      </c>
      <c r="G130" s="252">
        <f t="shared" si="9"/>
        <v>1560.7446752527671</v>
      </c>
      <c r="H130" s="252">
        <f t="shared" si="10"/>
        <v>1615.3190948035685</v>
      </c>
      <c r="I130" s="252">
        <f t="shared" si="6"/>
        <v>2127.4582699273005</v>
      </c>
      <c r="J130" s="252">
        <f t="shared" si="11"/>
        <v>1870.9651588328206</v>
      </c>
    </row>
    <row r="131" spans="1:10" x14ac:dyDescent="0.2">
      <c r="A131" s="251">
        <v>43617</v>
      </c>
      <c r="B131" s="261">
        <v>55777.87</v>
      </c>
      <c r="C131" s="259">
        <v>1109.9000000000001</v>
      </c>
      <c r="D131" s="259">
        <v>136.6</v>
      </c>
      <c r="E131" s="252">
        <f t="shared" si="7"/>
        <v>2428.5056848708518</v>
      </c>
      <c r="F131" s="252">
        <f t="shared" si="8"/>
        <v>2073.1873517051249</v>
      </c>
      <c r="G131" s="252">
        <f t="shared" si="9"/>
        <v>1587.1567714494254</v>
      </c>
      <c r="H131" s="252">
        <f t="shared" si="10"/>
        <v>1621.5779474577037</v>
      </c>
      <c r="I131" s="252">
        <f t="shared" si="6"/>
        <v>2091.9661195022813</v>
      </c>
      <c r="J131" s="252">
        <f t="shared" si="11"/>
        <v>1880.4412885590807</v>
      </c>
    </row>
    <row r="132" spans="1:10" x14ac:dyDescent="0.2">
      <c r="A132" s="251">
        <v>43647</v>
      </c>
      <c r="B132" s="261">
        <v>57186.51</v>
      </c>
      <c r="C132" s="259">
        <v>1120.0139999999999</v>
      </c>
      <c r="D132" s="259">
        <v>136.30000000000001</v>
      </c>
      <c r="E132" s="252">
        <f t="shared" si="7"/>
        <v>2489.8362851238994</v>
      </c>
      <c r="F132" s="252">
        <f t="shared" si="8"/>
        <v>2085.3149606589013</v>
      </c>
      <c r="G132" s="252">
        <f t="shared" si="9"/>
        <v>1601.6197893667504</v>
      </c>
      <c r="H132" s="252">
        <f t="shared" si="10"/>
        <v>1627.8610511942857</v>
      </c>
      <c r="I132" s="252">
        <f t="shared" si="6"/>
        <v>2134.5496868210398</v>
      </c>
      <c r="J132" s="252">
        <f t="shared" si="11"/>
        <v>1889.9654133183669</v>
      </c>
    </row>
    <row r="133" spans="1:10" x14ac:dyDescent="0.2">
      <c r="A133" s="251">
        <v>43678</v>
      </c>
      <c r="B133" s="261">
        <v>57382.78</v>
      </c>
      <c r="C133" s="259">
        <v>1121.893</v>
      </c>
      <c r="D133" s="259">
        <v>137</v>
      </c>
      <c r="E133" s="252">
        <f t="shared" si="7"/>
        <v>2498.3816600327941</v>
      </c>
      <c r="F133" s="252">
        <f t="shared" si="8"/>
        <v>2097.5135129834325</v>
      </c>
      <c r="G133" s="252">
        <f t="shared" si="9"/>
        <v>1604.306758979827</v>
      </c>
      <c r="H133" s="252">
        <f t="shared" si="10"/>
        <v>1634.1684999786198</v>
      </c>
      <c r="I133" s="252">
        <f t="shared" si="6"/>
        <v>2140.7516996116074</v>
      </c>
      <c r="J133" s="252">
        <f t="shared" si="11"/>
        <v>1899.5377761975999</v>
      </c>
    </row>
    <row r="134" spans="1:10" x14ac:dyDescent="0.2">
      <c r="A134" s="251">
        <f t="shared" ref="A134:A187" si="12">DATE(YEAR(A133),MONTH(A133)+1,1)</f>
        <v>43709</v>
      </c>
      <c r="B134" s="259">
        <v>57632.06</v>
      </c>
      <c r="C134" s="259">
        <v>1142.93</v>
      </c>
      <c r="D134" s="259">
        <v>136.80000000000001</v>
      </c>
      <c r="E134" s="252">
        <f t="shared" si="7"/>
        <v>2509.2350306818453</v>
      </c>
      <c r="F134" s="252">
        <f t="shared" si="8"/>
        <v>2109.7834236790595</v>
      </c>
      <c r="G134" s="252">
        <f t="shared" si="9"/>
        <v>1634.3896646478886</v>
      </c>
      <c r="H134" s="252">
        <f t="shared" si="10"/>
        <v>1640.5003881400971</v>
      </c>
      <c r="I134" s="252">
        <f t="shared" ref="I134:I187" si="13">(0.6*E134)+(0.4*G134)</f>
        <v>2159.2968842682626</v>
      </c>
      <c r="J134" s="252">
        <f t="shared" si="11"/>
        <v>1909.1586215148955</v>
      </c>
    </row>
    <row r="135" spans="1:10" x14ac:dyDescent="0.2">
      <c r="A135" s="251">
        <f t="shared" si="12"/>
        <v>43739</v>
      </c>
      <c r="B135" s="259">
        <v>58605.05</v>
      </c>
      <c r="C135" s="259">
        <v>1133.3309999999999</v>
      </c>
      <c r="D135" s="259">
        <v>136.19999999999999</v>
      </c>
      <c r="E135" s="252">
        <f t="shared" ref="E135:E187" si="14">E134*B135/B134</f>
        <v>2551.5979202350409</v>
      </c>
      <c r="F135" s="252">
        <f t="shared" ref="F135:F187" si="15">F134*(1+F$4)^(1/12)</f>
        <v>2122.125110173768</v>
      </c>
      <c r="G135" s="252">
        <f t="shared" ref="G135:G187" si="16">G134*C135/C134</f>
        <v>1620.6630966245141</v>
      </c>
      <c r="H135" s="252">
        <f t="shared" ref="H135:H187" si="17">H134*(1+H$4)^(1/12)</f>
        <v>1646.8568103736056</v>
      </c>
      <c r="I135" s="252">
        <f t="shared" si="13"/>
        <v>2179.2239907908302</v>
      </c>
      <c r="J135" s="252">
        <f t="shared" ref="J135:J187" si="18">J134*(1+J$4)^(1/12)</f>
        <v>1918.8281948258004</v>
      </c>
    </row>
    <row r="136" spans="1:10" x14ac:dyDescent="0.2">
      <c r="A136" s="251">
        <f t="shared" si="12"/>
        <v>43770</v>
      </c>
      <c r="B136" s="259">
        <v>58101.27</v>
      </c>
      <c r="C136" s="259">
        <v>1131.3720000000001</v>
      </c>
      <c r="D136" s="259">
        <v>136.6</v>
      </c>
      <c r="E136" s="252">
        <f t="shared" si="14"/>
        <v>2529.6639060117609</v>
      </c>
      <c r="F136" s="252">
        <f t="shared" si="15"/>
        <v>2134.5389923373891</v>
      </c>
      <c r="G136" s="252">
        <f t="shared" si="16"/>
        <v>1617.8617270279117</v>
      </c>
      <c r="H136" s="252">
        <f t="shared" si="17"/>
        <v>1653.2378617409461</v>
      </c>
      <c r="I136" s="252">
        <f t="shared" si="13"/>
        <v>2164.943034418221</v>
      </c>
      <c r="J136" s="252">
        <f t="shared" si="18"/>
        <v>1928.5467429295597</v>
      </c>
    </row>
    <row r="137" spans="1:10" x14ac:dyDescent="0.2">
      <c r="A137" s="251">
        <f t="shared" si="12"/>
        <v>43800</v>
      </c>
      <c r="B137" s="259">
        <v>60186.91</v>
      </c>
      <c r="C137" s="259">
        <v>1137.22</v>
      </c>
      <c r="D137" s="259">
        <v>136.4</v>
      </c>
      <c r="E137" s="252">
        <f t="shared" si="14"/>
        <v>2620.4703243384929</v>
      </c>
      <c r="F137" s="252">
        <f t="shared" si="15"/>
        <v>2147.025492495884</v>
      </c>
      <c r="G137" s="252">
        <f t="shared" si="16"/>
        <v>1626.2243658236916</v>
      </c>
      <c r="H137" s="252">
        <f t="shared" si="17"/>
        <v>1659.6436376722534</v>
      </c>
      <c r="I137" s="252">
        <f t="shared" si="13"/>
        <v>2222.7719409325723</v>
      </c>
      <c r="J137" s="252">
        <f t="shared" si="18"/>
        <v>1938.3145138754162</v>
      </c>
    </row>
    <row r="138" spans="1:10" x14ac:dyDescent="0.2">
      <c r="A138" s="251">
        <f t="shared" si="12"/>
        <v>43831</v>
      </c>
      <c r="B138" s="259">
        <v>60460.25</v>
      </c>
      <c r="C138" s="259">
        <v>1123.682</v>
      </c>
      <c r="D138" s="259">
        <v>136.4</v>
      </c>
      <c r="E138" s="252">
        <f t="shared" si="14"/>
        <v>2632.3712403093355</v>
      </c>
      <c r="F138" s="252">
        <f t="shared" si="15"/>
        <v>2159.5850354457116</v>
      </c>
      <c r="G138" s="252">
        <f t="shared" si="16"/>
        <v>1606.8650286114362</v>
      </c>
      <c r="H138" s="252">
        <f t="shared" si="17"/>
        <v>1666.0742339674248</v>
      </c>
      <c r="I138" s="252">
        <f t="shared" si="13"/>
        <v>2222.1687556301758</v>
      </c>
      <c r="J138" s="252">
        <f t="shared" si="18"/>
        <v>1948.1317569689404</v>
      </c>
    </row>
    <row r="139" spans="1:10" x14ac:dyDescent="0.2">
      <c r="A139" s="251">
        <f t="shared" si="12"/>
        <v>43862</v>
      </c>
      <c r="B139" s="259">
        <v>61514.91</v>
      </c>
      <c r="C139" s="259">
        <v>1156.355</v>
      </c>
      <c r="D139" s="259">
        <v>136.80000000000001</v>
      </c>
      <c r="E139" s="252">
        <f t="shared" si="14"/>
        <v>2678.2899497474318</v>
      </c>
      <c r="F139" s="252">
        <f t="shared" si="15"/>
        <v>2172.218048468279</v>
      </c>
      <c r="G139" s="252">
        <f t="shared" si="16"/>
        <v>1653.5874118834131</v>
      </c>
      <c r="H139" s="252">
        <f t="shared" si="17"/>
        <v>1672.5297467975515</v>
      </c>
      <c r="I139" s="252">
        <f t="shared" si="13"/>
        <v>2268.4089346018245</v>
      </c>
      <c r="J139" s="252">
        <f t="shared" si="18"/>
        <v>1957.9987227783952</v>
      </c>
    </row>
    <row r="140" spans="1:10" x14ac:dyDescent="0.2">
      <c r="A140" s="251">
        <f t="shared" si="12"/>
        <v>43891</v>
      </c>
      <c r="B140" s="259">
        <v>57884.56</v>
      </c>
      <c r="C140" s="259">
        <v>1164.559</v>
      </c>
      <c r="D140" s="259">
        <v>137.4</v>
      </c>
      <c r="E140" s="252">
        <f t="shared" si="14"/>
        <v>2520.2285965069636</v>
      </c>
      <c r="F140" s="252">
        <f t="shared" si="15"/>
        <v>2184.9249613444799</v>
      </c>
      <c r="G140" s="252">
        <f t="shared" si="16"/>
        <v>1665.3191301940456</v>
      </c>
      <c r="H140" s="252">
        <f t="shared" si="17"/>
        <v>1679.0102727063577</v>
      </c>
      <c r="I140" s="252">
        <f t="shared" si="13"/>
        <v>2178.2648099817961</v>
      </c>
      <c r="J140" s="252">
        <f t="shared" si="18"/>
        <v>1967.9156631411299</v>
      </c>
    </row>
    <row r="141" spans="1:10" x14ac:dyDescent="0.2">
      <c r="A141" s="251">
        <f t="shared" si="12"/>
        <v>43922</v>
      </c>
      <c r="B141" s="259">
        <v>47826.36</v>
      </c>
      <c r="C141" s="259">
        <v>1141.2619999999999</v>
      </c>
      <c r="D141" s="259">
        <v>136.6</v>
      </c>
      <c r="E141" s="252">
        <f t="shared" si="14"/>
        <v>2082.3058884586285</v>
      </c>
      <c r="F141" s="252">
        <f t="shared" si="15"/>
        <v>2197.7062063693147</v>
      </c>
      <c r="G141" s="252">
        <f t="shared" si="16"/>
        <v>1632.0044249913631</v>
      </c>
      <c r="H141" s="252">
        <f t="shared" si="17"/>
        <v>1685.5159086116437</v>
      </c>
      <c r="I141" s="252">
        <f t="shared" si="13"/>
        <v>1902.1853030717223</v>
      </c>
      <c r="J141" s="252">
        <f t="shared" si="18"/>
        <v>1977.8828311700086</v>
      </c>
    </row>
    <row r="142" spans="1:10" x14ac:dyDescent="0.2">
      <c r="A142" s="251">
        <f t="shared" si="12"/>
        <v>43952</v>
      </c>
      <c r="B142" s="259">
        <v>52987.85</v>
      </c>
      <c r="C142" s="259">
        <v>1184.4659999999999</v>
      </c>
      <c r="D142" s="259">
        <v>135.69999999999999</v>
      </c>
      <c r="E142" s="252">
        <f t="shared" si="14"/>
        <v>2307.0313540851225</v>
      </c>
      <c r="F142" s="252">
        <f t="shared" si="15"/>
        <v>2210.5622183665969</v>
      </c>
      <c r="G142" s="252">
        <f t="shared" si="16"/>
        <v>1693.7861360947966</v>
      </c>
      <c r="H142" s="252">
        <f t="shared" si="17"/>
        <v>1692.0467518067362</v>
      </c>
      <c r="I142" s="252">
        <f t="shared" si="13"/>
        <v>2061.7332668889921</v>
      </c>
      <c r="J142" s="252">
        <f t="shared" si="18"/>
        <v>1987.90048125987</v>
      </c>
    </row>
    <row r="143" spans="1:10" x14ac:dyDescent="0.2">
      <c r="A143" s="251">
        <f t="shared" si="12"/>
        <v>43983</v>
      </c>
      <c r="B143" s="259">
        <v>54598.39</v>
      </c>
      <c r="C143" s="259">
        <v>1188.173</v>
      </c>
      <c r="D143" s="259">
        <v>136.1</v>
      </c>
      <c r="E143" s="252">
        <f t="shared" si="14"/>
        <v>2377.1524531108098</v>
      </c>
      <c r="F143" s="252">
        <f t="shared" si="15"/>
        <v>2223.4934347037474</v>
      </c>
      <c r="G143" s="252">
        <f t="shared" si="16"/>
        <v>1699.0871453314514</v>
      </c>
      <c r="H143" s="252">
        <f t="shared" si="17"/>
        <v>1698.6028999619427</v>
      </c>
      <c r="I143" s="252">
        <f t="shared" si="13"/>
        <v>2105.9263299990662</v>
      </c>
      <c r="J143" s="252">
        <f t="shared" si="18"/>
        <v>1997.9688690940213</v>
      </c>
    </row>
    <row r="144" spans="1:10" x14ac:dyDescent="0.2">
      <c r="A144" s="251">
        <f t="shared" si="12"/>
        <v>44013</v>
      </c>
      <c r="B144" s="259">
        <v>55943.07</v>
      </c>
      <c r="C144" s="259">
        <v>1208.2660000000001</v>
      </c>
      <c r="D144" s="259">
        <v>137.19999999999999</v>
      </c>
      <c r="E144" s="252">
        <f t="shared" si="14"/>
        <v>2435.6983069473249</v>
      </c>
      <c r="F144" s="252">
        <f t="shared" si="15"/>
        <v>2236.5002953066728</v>
      </c>
      <c r="G144" s="252">
        <f t="shared" si="16"/>
        <v>1727.8201311939015</v>
      </c>
      <c r="H144" s="252">
        <f t="shared" si="17"/>
        <v>1705.1844511260124</v>
      </c>
      <c r="I144" s="252">
        <f t="shared" si="13"/>
        <v>2152.5470366459558</v>
      </c>
      <c r="J144" s="252">
        <f t="shared" si="18"/>
        <v>2008.0882516507629</v>
      </c>
    </row>
    <row r="145" spans="1:10" x14ac:dyDescent="0.2">
      <c r="A145" s="251">
        <f t="shared" si="12"/>
        <v>44044</v>
      </c>
      <c r="B145" s="259">
        <v>58450.99</v>
      </c>
      <c r="C145" s="259">
        <v>1223.5920000000001</v>
      </c>
      <c r="D145" s="259">
        <v>137.19999999999999</v>
      </c>
      <c r="E145" s="252">
        <f t="shared" si="14"/>
        <v>2544.8903212211094</v>
      </c>
      <c r="F145" s="252">
        <f t="shared" si="15"/>
        <v>2249.5832426747324</v>
      </c>
      <c r="G145" s="252">
        <f t="shared" si="16"/>
        <v>1749.7363080379721</v>
      </c>
      <c r="H145" s="252">
        <f t="shared" si="17"/>
        <v>1711.7915037276023</v>
      </c>
      <c r="I145" s="252">
        <f t="shared" si="13"/>
        <v>2226.8287159478546</v>
      </c>
      <c r="J145" s="252">
        <f t="shared" si="18"/>
        <v>2018.2588872099479</v>
      </c>
    </row>
    <row r="146" spans="1:10" x14ac:dyDescent="0.2">
      <c r="A146" s="251">
        <f t="shared" si="12"/>
        <v>44075</v>
      </c>
      <c r="B146" s="259">
        <v>59823.68</v>
      </c>
      <c r="C146" s="259">
        <v>1209.76</v>
      </c>
      <c r="D146" s="259">
        <v>137</v>
      </c>
      <c r="E146" s="252">
        <f t="shared" si="14"/>
        <v>2604.6556989339078</v>
      </c>
      <c r="F146" s="252">
        <f t="shared" si="15"/>
        <v>2262.7427218957923</v>
      </c>
      <c r="G146" s="252">
        <f t="shared" si="16"/>
        <v>1729.956550886257</v>
      </c>
      <c r="H146" s="252">
        <f t="shared" si="17"/>
        <v>1718.4241565767497</v>
      </c>
      <c r="I146" s="252">
        <f t="shared" si="13"/>
        <v>2254.7760397148477</v>
      </c>
      <c r="J146" s="252">
        <f t="shared" si="18"/>
        <v>2028.4810353595744</v>
      </c>
    </row>
    <row r="147" spans="1:10" x14ac:dyDescent="0.2">
      <c r="A147" s="251">
        <f t="shared" si="12"/>
        <v>44105</v>
      </c>
      <c r="B147" s="259">
        <v>58590.32</v>
      </c>
      <c r="C147" s="259">
        <v>1213.5820000000001</v>
      </c>
      <c r="D147" s="259">
        <v>136.9</v>
      </c>
      <c r="E147" s="252">
        <f t="shared" si="14"/>
        <v>2550.9565926128466</v>
      </c>
      <c r="F147" s="252">
        <f t="shared" si="15"/>
        <v>2275.9791806613671</v>
      </c>
      <c r="G147" s="252">
        <f t="shared" si="16"/>
        <v>1735.4220100992311</v>
      </c>
      <c r="H147" s="252">
        <f t="shared" si="17"/>
        <v>1725.0825088663498</v>
      </c>
      <c r="I147" s="252">
        <f t="shared" si="13"/>
        <v>2224.7427596074003</v>
      </c>
      <c r="J147" s="252">
        <f t="shared" si="18"/>
        <v>2038.7549570024109</v>
      </c>
    </row>
    <row r="148" spans="1:10" x14ac:dyDescent="0.2">
      <c r="A148" s="251">
        <f t="shared" si="12"/>
        <v>44136</v>
      </c>
      <c r="B148" s="259">
        <v>56765.68</v>
      </c>
      <c r="C148" s="259">
        <v>1204.403</v>
      </c>
      <c r="D148" s="259">
        <v>137.5</v>
      </c>
      <c r="E148" s="252">
        <f t="shared" si="14"/>
        <v>2471.5138205449502</v>
      </c>
      <c r="F148" s="252">
        <f t="shared" si="15"/>
        <v>2289.2930692818509</v>
      </c>
      <c r="G148" s="252">
        <f t="shared" si="16"/>
        <v>1722.2960419893705</v>
      </c>
      <c r="H148" s="252">
        <f t="shared" si="17"/>
        <v>1731.7666601736389</v>
      </c>
      <c r="I148" s="252">
        <f t="shared" si="13"/>
        <v>2171.8267091227181</v>
      </c>
      <c r="J148" s="252">
        <f t="shared" si="18"/>
        <v>2049.0809143626552</v>
      </c>
    </row>
    <row r="149" spans="1:10" x14ac:dyDescent="0.2">
      <c r="A149" s="251">
        <f t="shared" si="12"/>
        <v>44166</v>
      </c>
      <c r="B149" s="259">
        <v>62764.58</v>
      </c>
      <c r="C149" s="259">
        <v>1216.7840000000001</v>
      </c>
      <c r="D149" s="259">
        <v>137.69999999999999</v>
      </c>
      <c r="E149" s="252">
        <f t="shared" si="14"/>
        <v>2732.6991751124833</v>
      </c>
      <c r="F149" s="252">
        <f t="shared" si="15"/>
        <v>2302.6848407018369</v>
      </c>
      <c r="G149" s="252">
        <f t="shared" si="16"/>
        <v>1740.0008694398755</v>
      </c>
      <c r="H149" s="252">
        <f t="shared" si="17"/>
        <v>1738.4767104616833</v>
      </c>
      <c r="I149" s="252">
        <f t="shared" si="13"/>
        <v>2335.6198528434402</v>
      </c>
      <c r="J149" s="252">
        <f t="shared" si="18"/>
        <v>2059.4591709926276</v>
      </c>
    </row>
    <row r="150" spans="1:10" x14ac:dyDescent="0.2">
      <c r="A150" s="251">
        <f t="shared" si="12"/>
        <v>44197</v>
      </c>
      <c r="B150" s="259">
        <v>63846.13</v>
      </c>
      <c r="C150" s="259">
        <v>1221.2360000000001</v>
      </c>
      <c r="D150" s="259">
        <v>137.4</v>
      </c>
      <c r="E150" s="252">
        <f t="shared" si="14"/>
        <v>2779.788644887361</v>
      </c>
      <c r="F150" s="252">
        <f t="shared" si="15"/>
        <v>2316.1549505155267</v>
      </c>
      <c r="G150" s="252">
        <f t="shared" si="16"/>
        <v>1746.3672285231196</v>
      </c>
      <c r="H150" s="252">
        <f t="shared" si="17"/>
        <v>1745.2127600808753</v>
      </c>
      <c r="I150" s="252">
        <f t="shared" si="13"/>
        <v>2366.4200783416645</v>
      </c>
      <c r="J150" s="252">
        <f t="shared" si="18"/>
        <v>2069.889991779497</v>
      </c>
    </row>
    <row r="151" spans="1:10" x14ac:dyDescent="0.2">
      <c r="A151" s="251">
        <f t="shared" si="12"/>
        <v>44228</v>
      </c>
      <c r="B151" s="259">
        <v>63640.32</v>
      </c>
      <c r="C151" s="259">
        <v>1207.7070000000001</v>
      </c>
      <c r="D151" s="259">
        <v>138.19999999999999</v>
      </c>
      <c r="E151" s="252">
        <f t="shared" si="14"/>
        <v>2770.8279091152122</v>
      </c>
      <c r="F151" s="252">
        <f t="shared" si="15"/>
        <v>2329.7038569822303</v>
      </c>
      <c r="G151" s="252">
        <f t="shared" si="16"/>
        <v>1727.0207613090108</v>
      </c>
      <c r="H151" s="252">
        <f t="shared" si="17"/>
        <v>1751.974909770433</v>
      </c>
      <c r="I151" s="252">
        <f t="shared" si="13"/>
        <v>2353.3050499927317</v>
      </c>
      <c r="J151" s="252">
        <f t="shared" si="18"/>
        <v>2080.3736429520427</v>
      </c>
    </row>
    <row r="152" spans="1:10" x14ac:dyDescent="0.2">
      <c r="A152" s="251">
        <f t="shared" si="12"/>
        <v>44256</v>
      </c>
      <c r="B152" s="259">
        <v>66418.02</v>
      </c>
      <c r="C152" s="259">
        <v>1177.251</v>
      </c>
      <c r="D152" s="259">
        <v>138.9</v>
      </c>
      <c r="E152" s="252">
        <f t="shared" si="14"/>
        <v>2891.7658409664241</v>
      </c>
      <c r="F152" s="252">
        <f t="shared" si="15"/>
        <v>2343.3320210419556</v>
      </c>
      <c r="G152" s="252">
        <f t="shared" si="16"/>
        <v>1683.4686875805091</v>
      </c>
      <c r="H152" s="252">
        <f t="shared" si="17"/>
        <v>1758.7632606599072</v>
      </c>
      <c r="I152" s="252">
        <f t="shared" si="13"/>
        <v>2408.4469796120579</v>
      </c>
      <c r="J152" s="252">
        <f t="shared" si="18"/>
        <v>2090.9103920874481</v>
      </c>
    </row>
    <row r="153" spans="1:10" x14ac:dyDescent="0.2">
      <c r="A153" s="251">
        <f t="shared" si="12"/>
        <v>44287</v>
      </c>
      <c r="B153" s="259">
        <v>68987.39</v>
      </c>
      <c r="C153" s="259">
        <v>1159.7170000000001</v>
      </c>
      <c r="D153" s="259">
        <v>139.6</v>
      </c>
      <c r="E153" s="252">
        <f t="shared" si="14"/>
        <v>3003.6333190816085</v>
      </c>
      <c r="F153" s="252">
        <f t="shared" si="15"/>
        <v>2357.0399063310906</v>
      </c>
      <c r="G153" s="252">
        <f t="shared" si="16"/>
        <v>1658.3950711911102</v>
      </c>
      <c r="H153" s="252">
        <f t="shared" si="17"/>
        <v>1765.5779142706945</v>
      </c>
      <c r="I153" s="252">
        <f t="shared" si="13"/>
        <v>2465.5380199254091</v>
      </c>
      <c r="J153" s="252">
        <f t="shared" si="18"/>
        <v>2101.5005081181316</v>
      </c>
    </row>
    <row r="154" spans="1:10" x14ac:dyDescent="0.2">
      <c r="A154" s="251">
        <f t="shared" si="12"/>
        <v>44317</v>
      </c>
      <c r="B154" s="259">
        <v>70636.009999999995</v>
      </c>
      <c r="C154" s="259">
        <v>1160.3920000000001</v>
      </c>
      <c r="D154" s="259">
        <v>140.30000000000001</v>
      </c>
      <c r="E154" s="252">
        <f t="shared" si="14"/>
        <v>3075.4123784503472</v>
      </c>
      <c r="F154" s="252">
        <f t="shared" si="15"/>
        <v>2370.8279791981759</v>
      </c>
      <c r="G154" s="252">
        <f t="shared" si="16"/>
        <v>1659.3603210521142</v>
      </c>
      <c r="H154" s="252">
        <f t="shared" si="17"/>
        <v>1772.4189725175538</v>
      </c>
      <c r="I154" s="252">
        <f t="shared" si="13"/>
        <v>2508.991555491054</v>
      </c>
      <c r="J154" s="252">
        <f t="shared" si="18"/>
        <v>2112.1442613386093</v>
      </c>
    </row>
    <row r="155" spans="1:10" x14ac:dyDescent="0.2">
      <c r="A155" s="251">
        <f t="shared" si="12"/>
        <v>44348</v>
      </c>
      <c r="B155" s="259">
        <v>73068.22</v>
      </c>
      <c r="C155" s="259">
        <v>1167.7070000000001</v>
      </c>
      <c r="D155" s="259">
        <v>141</v>
      </c>
      <c r="E155" s="252">
        <f t="shared" si="14"/>
        <v>3181.3080645315786</v>
      </c>
      <c r="F155" s="252">
        <f t="shared" si="15"/>
        <v>2384.6967087197695</v>
      </c>
      <c r="G155" s="252">
        <f t="shared" si="16"/>
        <v>1669.8207695458098</v>
      </c>
      <c r="H155" s="252">
        <f t="shared" si="17"/>
        <v>1779.2865377101325</v>
      </c>
      <c r="I155" s="252">
        <f t="shared" si="13"/>
        <v>2576.7131465372709</v>
      </c>
      <c r="J155" s="252">
        <f t="shared" si="18"/>
        <v>2122.8419234123949</v>
      </c>
    </row>
    <row r="156" spans="1:10" x14ac:dyDescent="0.2">
      <c r="A156" s="251">
        <f t="shared" si="12"/>
        <v>44378</v>
      </c>
      <c r="B156" s="259">
        <v>74881.47</v>
      </c>
      <c r="C156" s="259">
        <v>1178.9092348807285</v>
      </c>
      <c r="D156" s="259">
        <v>141.4</v>
      </c>
      <c r="E156" s="252">
        <f t="shared" si="14"/>
        <v>3260.2549288182945</v>
      </c>
      <c r="F156" s="252">
        <f t="shared" si="15"/>
        <v>2398.6465667164071</v>
      </c>
      <c r="G156" s="252">
        <f t="shared" si="16"/>
        <v>1685.8399631184875</v>
      </c>
      <c r="H156" s="252">
        <f t="shared" si="17"/>
        <v>1786.1807125544954</v>
      </c>
      <c r="I156" s="252">
        <f t="shared" si="13"/>
        <v>2630.4889425383717</v>
      </c>
      <c r="J156" s="252">
        <f t="shared" si="18"/>
        <v>2133.5937673789326</v>
      </c>
    </row>
    <row r="157" spans="1:10" x14ac:dyDescent="0.2">
      <c r="A157" s="251">
        <f t="shared" si="12"/>
        <v>44409</v>
      </c>
      <c r="B157" s="259">
        <v>75483</v>
      </c>
      <c r="C157" s="259">
        <v>1191.0519999999999</v>
      </c>
      <c r="D157" s="259">
        <v>142.30000000000001</v>
      </c>
      <c r="E157" s="252">
        <f t="shared" si="14"/>
        <v>3286.4448680293176</v>
      </c>
      <c r="F157" s="252">
        <f t="shared" si="15"/>
        <v>2412.6780277686512</v>
      </c>
      <c r="G157" s="252">
        <f t="shared" si="16"/>
        <v>1703.2041147386078</v>
      </c>
      <c r="H157" s="252">
        <f t="shared" si="17"/>
        <v>1793.1016001546609</v>
      </c>
      <c r="I157" s="252">
        <f t="shared" si="13"/>
        <v>2653.1485667130337</v>
      </c>
      <c r="J157" s="252">
        <f t="shared" si="18"/>
        <v>2144.4000676605665</v>
      </c>
    </row>
    <row r="158" spans="1:10" x14ac:dyDescent="0.2">
      <c r="A158" s="251">
        <f t="shared" si="12"/>
        <v>44440</v>
      </c>
      <c r="B158" s="259">
        <v>76715.55</v>
      </c>
      <c r="C158" s="259">
        <v>1189.5719999999999</v>
      </c>
      <c r="D158" s="259">
        <v>142.6</v>
      </c>
      <c r="E158" s="252">
        <f t="shared" si="14"/>
        <v>3340.1087078619889</v>
      </c>
      <c r="F158" s="252">
        <f t="shared" si="15"/>
        <v>2426.7915692332381</v>
      </c>
      <c r="G158" s="252">
        <f t="shared" si="16"/>
        <v>1701.0877150433694</v>
      </c>
      <c r="H158" s="252">
        <f t="shared" si="17"/>
        <v>1800.049304014143</v>
      </c>
      <c r="I158" s="252">
        <f t="shared" si="13"/>
        <v>2684.500310734541</v>
      </c>
      <c r="J158" s="252">
        <f t="shared" si="18"/>
        <v>2155.2611000695447</v>
      </c>
    </row>
    <row r="159" spans="1:10" x14ac:dyDescent="0.2">
      <c r="A159" s="251">
        <f t="shared" si="12"/>
        <v>44470</v>
      </c>
      <c r="B159" s="259">
        <v>75008.990000000005</v>
      </c>
      <c r="C159" s="259">
        <v>1172.973</v>
      </c>
      <c r="D159" s="259">
        <v>142.9</v>
      </c>
      <c r="E159" s="252">
        <f t="shared" si="14"/>
        <v>3265.8070061015383</v>
      </c>
      <c r="F159" s="252">
        <f t="shared" si="15"/>
        <v>2440.9876712593168</v>
      </c>
      <c r="G159" s="252">
        <f t="shared" si="16"/>
        <v>1677.3511484614351</v>
      </c>
      <c r="H159" s="252">
        <f t="shared" si="17"/>
        <v>1807.0239280374992</v>
      </c>
      <c r="I159" s="252">
        <f t="shared" si="13"/>
        <v>2630.4246630454973</v>
      </c>
      <c r="J159" s="252">
        <f t="shared" si="18"/>
        <v>2166.1771418150583</v>
      </c>
    </row>
    <row r="160" spans="1:10" x14ac:dyDescent="0.2">
      <c r="A160" s="251">
        <f t="shared" si="12"/>
        <v>44501</v>
      </c>
      <c r="B160" s="259">
        <v>78771.100000000006</v>
      </c>
      <c r="C160" s="259">
        <v>1160.6120000000001</v>
      </c>
      <c r="D160" s="259">
        <v>143.9</v>
      </c>
      <c r="E160" s="252">
        <f t="shared" si="14"/>
        <v>3429.6050414533629</v>
      </c>
      <c r="F160" s="252">
        <f t="shared" si="15"/>
        <v>2455.2668168047858</v>
      </c>
      <c r="G160" s="252">
        <f t="shared" si="16"/>
        <v>1659.6749210068119</v>
      </c>
      <c r="H160" s="252">
        <f t="shared" si="17"/>
        <v>1814.0255765318843</v>
      </c>
      <c r="I160" s="252">
        <f t="shared" si="13"/>
        <v>2721.6329932747421</v>
      </c>
      <c r="J160" s="252">
        <f t="shared" si="18"/>
        <v>2177.1484715103179</v>
      </c>
    </row>
    <row r="161" spans="1:22" x14ac:dyDescent="0.2">
      <c r="A161" s="251">
        <f t="shared" si="12"/>
        <v>44531</v>
      </c>
      <c r="B161" s="259">
        <v>77493.75</v>
      </c>
      <c r="C161" s="259">
        <v>1170.7</v>
      </c>
      <c r="D161" s="259">
        <v>144.19999999999999</v>
      </c>
      <c r="E161" s="252">
        <f t="shared" si="14"/>
        <v>3373.9906600406307</v>
      </c>
      <c r="F161" s="252">
        <f t="shared" si="15"/>
        <v>2469.6294916527208</v>
      </c>
      <c r="G161" s="252">
        <f t="shared" si="16"/>
        <v>1674.1007589294913</v>
      </c>
      <c r="H161" s="252">
        <f t="shared" si="17"/>
        <v>1821.0543542086109</v>
      </c>
      <c r="I161" s="252">
        <f t="shared" si="13"/>
        <v>2694.034699596175</v>
      </c>
      <c r="J161" s="252">
        <f t="shared" si="18"/>
        <v>2188.1753691796634</v>
      </c>
      <c r="N161" s="250"/>
    </row>
    <row r="162" spans="1:22" x14ac:dyDescent="0.2">
      <c r="A162" s="251">
        <f t="shared" si="12"/>
        <v>44562</v>
      </c>
      <c r="B162" s="259">
        <v>79865.73</v>
      </c>
      <c r="C162" s="259">
        <v>1190.1656314699794</v>
      </c>
      <c r="D162" s="259">
        <v>144</v>
      </c>
      <c r="E162" s="252">
        <f t="shared" si="14"/>
        <v>3477.2639997074189</v>
      </c>
      <c r="F162" s="252">
        <f t="shared" si="15"/>
        <v>2484.0761844279032</v>
      </c>
      <c r="G162" s="252">
        <f t="shared" si="16"/>
        <v>1701.9366079231997</v>
      </c>
      <c r="H162" s="252">
        <f t="shared" si="17"/>
        <v>1828.1103661847144</v>
      </c>
      <c r="I162" s="252">
        <f t="shared" si="13"/>
        <v>2767.1330429937311</v>
      </c>
      <c r="J162" s="252">
        <f t="shared" si="18"/>
        <v>2199.2581162657125</v>
      </c>
      <c r="N162" s="250"/>
    </row>
    <row r="163" spans="1:22" x14ac:dyDescent="0.2">
      <c r="A163" s="251">
        <f t="shared" si="12"/>
        <v>44593</v>
      </c>
      <c r="B163" s="259">
        <v>79536.98</v>
      </c>
      <c r="C163" s="259">
        <v>1149.7</v>
      </c>
      <c r="D163" s="259">
        <v>145.30000000000001</v>
      </c>
      <c r="E163" s="252">
        <f t="shared" si="14"/>
        <v>3462.9505946974873</v>
      </c>
      <c r="F163" s="252">
        <f t="shared" si="15"/>
        <v>2498.6073866134429</v>
      </c>
      <c r="G163" s="252">
        <f t="shared" si="16"/>
        <v>1644.0707632538108</v>
      </c>
      <c r="H163" s="252">
        <f t="shared" si="17"/>
        <v>1835.1937179845261</v>
      </c>
      <c r="I163" s="252">
        <f t="shared" si="13"/>
        <v>2735.398662120017</v>
      </c>
      <c r="J163" s="252">
        <f t="shared" si="18"/>
        <v>2210.3969956365422</v>
      </c>
      <c r="N163" s="250"/>
    </row>
    <row r="164" spans="1:22" x14ac:dyDescent="0.2">
      <c r="A164" s="251">
        <f t="shared" si="12"/>
        <v>44621</v>
      </c>
      <c r="B164" s="259">
        <v>79759.63</v>
      </c>
      <c r="C164" s="259">
        <v>1141.5</v>
      </c>
      <c r="D164" s="259">
        <v>146.80000000000001</v>
      </c>
      <c r="E164" s="252">
        <f t="shared" si="14"/>
        <v>3472.6445251171417</v>
      </c>
      <c r="F164" s="252">
        <f t="shared" si="15"/>
        <v>2513.2235925674986</v>
      </c>
      <c r="G164" s="252">
        <f t="shared" si="16"/>
        <v>1632.3447649423545</v>
      </c>
      <c r="H164" s="252">
        <f t="shared" si="17"/>
        <v>1842.3045155412506</v>
      </c>
      <c r="I164" s="252">
        <f t="shared" si="13"/>
        <v>2736.5246210472264</v>
      </c>
      <c r="J164" s="252">
        <f t="shared" si="18"/>
        <v>2221.5922915929104</v>
      </c>
      <c r="N164" s="253"/>
    </row>
    <row r="165" spans="1:22" x14ac:dyDescent="0.2">
      <c r="A165" s="251">
        <f t="shared" si="12"/>
        <v>44652</v>
      </c>
      <c r="B165" s="259">
        <v>82914.679999999993</v>
      </c>
      <c r="C165" s="259">
        <v>1107.24081</v>
      </c>
      <c r="D165" s="259">
        <v>148.9</v>
      </c>
      <c r="E165" s="252">
        <f t="shared" si="14"/>
        <v>3610.0118512816539</v>
      </c>
      <c r="F165" s="252">
        <f t="shared" si="15"/>
        <v>2527.9252995400961</v>
      </c>
      <c r="G165" s="252">
        <f t="shared" si="16"/>
        <v>1583.3541302970059</v>
      </c>
      <c r="H165" s="252">
        <f t="shared" si="17"/>
        <v>1849.44286519855</v>
      </c>
      <c r="I165" s="252">
        <f t="shared" si="13"/>
        <v>2799.3487628877947</v>
      </c>
      <c r="J165" s="252">
        <f t="shared" si="18"/>
        <v>2232.8442898755115</v>
      </c>
      <c r="M165" s="254"/>
      <c r="N165" s="250"/>
      <c r="O165" s="254"/>
      <c r="P165" s="254"/>
      <c r="R165" s="254"/>
      <c r="S165" s="254"/>
      <c r="T165" s="254"/>
      <c r="U165" s="254"/>
      <c r="V165" s="254"/>
    </row>
    <row r="166" spans="1:22" x14ac:dyDescent="0.2">
      <c r="A166" s="251">
        <f t="shared" si="12"/>
        <v>44682</v>
      </c>
      <c r="B166" s="259">
        <v>78800.53</v>
      </c>
      <c r="C166" s="259">
        <v>1068.7</v>
      </c>
      <c r="D166" s="259">
        <v>149.80000000000001</v>
      </c>
      <c r="E166" s="252">
        <f t="shared" si="14"/>
        <v>3430.8863905315143</v>
      </c>
      <c r="F166" s="252">
        <f t="shared" si="15"/>
        <v>2542.7130076900448</v>
      </c>
      <c r="G166" s="252">
        <f t="shared" si="16"/>
        <v>1528.2407799333284</v>
      </c>
      <c r="H166" s="252">
        <f t="shared" si="17"/>
        <v>1856.6088737121352</v>
      </c>
      <c r="I166" s="252">
        <f t="shared" si="13"/>
        <v>2669.8281462922396</v>
      </c>
      <c r="J166" s="252">
        <f t="shared" si="18"/>
        <v>2244.1532776722693</v>
      </c>
      <c r="N166" s="255"/>
    </row>
    <row r="167" spans="1:22" x14ac:dyDescent="0.2">
      <c r="A167" s="251">
        <f t="shared" si="12"/>
        <v>44713</v>
      </c>
      <c r="B167" s="259">
        <v>78845.48</v>
      </c>
      <c r="C167" s="259">
        <v>1067.97</v>
      </c>
      <c r="D167" s="262">
        <v>151.9</v>
      </c>
      <c r="E167" s="252">
        <f t="shared" si="14"/>
        <v>3432.8434629427575</v>
      </c>
      <c r="F167" s="252">
        <f t="shared" si="15"/>
        <v>2557.5872201019542</v>
      </c>
      <c r="G167" s="252">
        <f t="shared" si="16"/>
        <v>1527.1968800836498</v>
      </c>
      <c r="H167" s="252">
        <f t="shared" si="17"/>
        <v>1863.8026482513615</v>
      </c>
      <c r="I167" s="252">
        <f t="shared" si="13"/>
        <v>2670.5848297991142</v>
      </c>
      <c r="J167" s="252">
        <f t="shared" si="18"/>
        <v>2255.5195436256668</v>
      </c>
      <c r="N167" s="255"/>
      <c r="O167" s="256"/>
    </row>
    <row r="168" spans="1:22" x14ac:dyDescent="0.2">
      <c r="A168" s="251">
        <f t="shared" si="12"/>
        <v>44743</v>
      </c>
      <c r="B168" s="259">
        <v>71981.649999999994</v>
      </c>
      <c r="C168" s="259">
        <v>1044.68</v>
      </c>
      <c r="D168" s="262">
        <v>152.9</v>
      </c>
      <c r="E168" s="252">
        <f t="shared" si="14"/>
        <v>3134.0000296064345</v>
      </c>
      <c r="F168" s="252">
        <f t="shared" si="15"/>
        <v>2572.5484428033478</v>
      </c>
      <c r="G168" s="252">
        <f t="shared" si="16"/>
        <v>1493.892184879526</v>
      </c>
      <c r="H168" s="252">
        <f t="shared" si="17"/>
        <v>1871.0242964008316</v>
      </c>
      <c r="I168" s="252">
        <f t="shared" si="13"/>
        <v>2477.9568917156712</v>
      </c>
      <c r="J168" s="252">
        <f t="shared" si="18"/>
        <v>2266.943377840113</v>
      </c>
      <c r="N168" s="255"/>
      <c r="O168" s="256"/>
    </row>
    <row r="169" spans="1:22" x14ac:dyDescent="0.2">
      <c r="A169" s="251">
        <f t="shared" si="12"/>
        <v>44774</v>
      </c>
      <c r="B169" s="259">
        <v>75333.210000000006</v>
      </c>
      <c r="C169" s="259">
        <v>1085.46</v>
      </c>
      <c r="D169" s="262">
        <v>153.1</v>
      </c>
      <c r="E169" s="252">
        <f t="shared" si="14"/>
        <v>3279.9231800097355</v>
      </c>
      <c r="F169" s="252">
        <f t="shared" si="15"/>
        <v>2587.5971847818796</v>
      </c>
      <c r="G169" s="252">
        <f t="shared" si="16"/>
        <v>1552.2075764821095</v>
      </c>
      <c r="H169" s="252">
        <f t="shared" si="17"/>
        <v>1878.273926162005</v>
      </c>
      <c r="I169" s="252">
        <f t="shared" si="13"/>
        <v>2588.8369385986853</v>
      </c>
      <c r="J169" s="252">
        <f t="shared" si="18"/>
        <v>2278.4250718893491</v>
      </c>
      <c r="N169" s="255"/>
      <c r="O169" s="256"/>
    </row>
    <row r="170" spans="1:22" x14ac:dyDescent="0.2">
      <c r="A170" s="251">
        <f t="shared" si="12"/>
        <v>44805</v>
      </c>
      <c r="B170" s="259">
        <v>74122.63</v>
      </c>
      <c r="C170" s="259">
        <v>1055.7</v>
      </c>
      <c r="D170" s="262">
        <v>152.6</v>
      </c>
      <c r="E170" s="252">
        <f t="shared" si="14"/>
        <v>3227.2158892510356</v>
      </c>
      <c r="F170" s="252">
        <f t="shared" si="15"/>
        <v>2602.7339580026487</v>
      </c>
      <c r="G170" s="252">
        <f t="shared" si="16"/>
        <v>1509.6507826102879</v>
      </c>
      <c r="H170" s="252">
        <f t="shared" si="17"/>
        <v>1885.5516459548123</v>
      </c>
      <c r="I170" s="252">
        <f t="shared" si="13"/>
        <v>2540.1898465947365</v>
      </c>
      <c r="J170" s="252">
        <f t="shared" si="18"/>
        <v>2289.9649188238882</v>
      </c>
      <c r="N170" s="255"/>
      <c r="O170" s="256"/>
    </row>
    <row r="171" spans="1:22" x14ac:dyDescent="0.2">
      <c r="A171" s="251">
        <f t="shared" si="12"/>
        <v>44835</v>
      </c>
      <c r="B171" s="259">
        <v>70967.39</v>
      </c>
      <c r="C171" s="259">
        <v>1050.1199999999999</v>
      </c>
      <c r="D171" s="262">
        <v>152.69999999999999</v>
      </c>
      <c r="E171" s="252">
        <f t="shared" si="14"/>
        <v>3089.8402907003574</v>
      </c>
      <c r="F171" s="252">
        <f t="shared" si="15"/>
        <v>2617.9592774256184</v>
      </c>
      <c r="G171" s="252">
        <f t="shared" si="16"/>
        <v>1501.6713837593211</v>
      </c>
      <c r="H171" s="252">
        <f t="shared" si="17"/>
        <v>1892.8575646192778</v>
      </c>
      <c r="I171" s="252">
        <f t="shared" si="13"/>
        <v>2454.5727279239427</v>
      </c>
      <c r="J171" s="252">
        <f t="shared" si="18"/>
        <v>2301.5632131784964</v>
      </c>
      <c r="N171" s="255"/>
      <c r="O171" s="256"/>
    </row>
    <row r="172" spans="1:22" x14ac:dyDescent="0.2">
      <c r="A172" s="251">
        <f t="shared" si="12"/>
        <v>44866</v>
      </c>
      <c r="B172" s="259">
        <v>74921.23</v>
      </c>
      <c r="C172" s="259">
        <v>1039.5899999999999</v>
      </c>
      <c r="D172" s="262">
        <v>153.80000000000001</v>
      </c>
      <c r="E172" s="252">
        <f t="shared" si="14"/>
        <v>3261.9860344705971</v>
      </c>
      <c r="F172" s="252">
        <f t="shared" si="15"/>
        <v>2633.2736610231336</v>
      </c>
      <c r="G172" s="252">
        <f t="shared" si="16"/>
        <v>1486.6134859276583</v>
      </c>
      <c r="H172" s="252">
        <f t="shared" si="17"/>
        <v>1900.1917914171463</v>
      </c>
      <c r="I172" s="252">
        <f t="shared" si="13"/>
        <v>2551.8370150534215</v>
      </c>
      <c r="J172" s="252">
        <f t="shared" si="18"/>
        <v>2313.2202509797098</v>
      </c>
      <c r="N172" s="255"/>
      <c r="O172" s="256"/>
    </row>
    <row r="173" spans="1:22" x14ac:dyDescent="0.2">
      <c r="A173" s="251">
        <f t="shared" si="12"/>
        <v>44896</v>
      </c>
      <c r="B173" s="259">
        <v>79070.81</v>
      </c>
      <c r="C173" s="259">
        <v>1068.8499999999999</v>
      </c>
      <c r="D173" s="262">
        <v>154</v>
      </c>
      <c r="E173" s="252">
        <f t="shared" si="14"/>
        <v>3442.6540775462181</v>
      </c>
      <c r="F173" s="252">
        <f t="shared" si="15"/>
        <v>2648.6776297975439</v>
      </c>
      <c r="G173" s="252">
        <f t="shared" si="16"/>
        <v>1528.45527990244</v>
      </c>
      <c r="H173" s="252">
        <f t="shared" si="17"/>
        <v>1907.5544360335173</v>
      </c>
      <c r="I173" s="252">
        <f t="shared" si="13"/>
        <v>2676.9745584887069</v>
      </c>
      <c r="J173" s="252">
        <f t="shared" si="18"/>
        <v>2324.9363297533896</v>
      </c>
      <c r="N173" s="255"/>
      <c r="O173" s="256"/>
    </row>
    <row r="174" spans="1:22" x14ac:dyDescent="0.2">
      <c r="A174" s="251">
        <f t="shared" si="12"/>
        <v>44927</v>
      </c>
      <c r="B174" s="259">
        <v>75200.12</v>
      </c>
      <c r="C174" s="259">
        <v>1051.2</v>
      </c>
      <c r="D174" s="262">
        <v>153.1</v>
      </c>
      <c r="E174" s="252">
        <f t="shared" si="14"/>
        <v>3274.12859119522</v>
      </c>
      <c r="F174" s="252">
        <f t="shared" si="15"/>
        <v>2664.1717077989269</v>
      </c>
      <c r="G174" s="252">
        <f t="shared" si="16"/>
        <v>1503.2157835369278</v>
      </c>
      <c r="H174" s="252">
        <f t="shared" si="17"/>
        <v>1914.9456085784857</v>
      </c>
      <c r="I174" s="252">
        <f t="shared" si="13"/>
        <v>2565.7634681319032</v>
      </c>
      <c r="J174" s="252">
        <f t="shared" si="18"/>
        <v>2336.7117485323165</v>
      </c>
      <c r="N174" s="255"/>
      <c r="O174" s="256"/>
    </row>
    <row r="175" spans="1:22" x14ac:dyDescent="0.2">
      <c r="A175" s="251">
        <f t="shared" si="12"/>
        <v>44958</v>
      </c>
      <c r="B175" s="259">
        <v>80710.34</v>
      </c>
      <c r="C175" s="259">
        <v>1083.68</v>
      </c>
      <c r="D175" s="262">
        <v>153.9</v>
      </c>
      <c r="E175" s="252">
        <f t="shared" si="14"/>
        <v>3514.0373685452523</v>
      </c>
      <c r="F175" s="252">
        <f t="shared" si="15"/>
        <v>2679.7564221429184</v>
      </c>
      <c r="G175" s="252">
        <f t="shared" si="16"/>
        <v>1549.6621768486473</v>
      </c>
      <c r="H175" s="252">
        <f t="shared" si="17"/>
        <v>1922.3654195887884</v>
      </c>
      <c r="I175" s="252">
        <f t="shared" si="13"/>
        <v>2728.2872918666103</v>
      </c>
      <c r="J175" s="252">
        <f t="shared" si="18"/>
        <v>2348.5468078638232</v>
      </c>
      <c r="N175" s="255"/>
      <c r="O175" s="256"/>
    </row>
    <row r="176" spans="1:22" x14ac:dyDescent="0.2">
      <c r="A176" s="251">
        <f t="shared" si="12"/>
        <v>44986</v>
      </c>
      <c r="B176" s="259">
        <v>78945.78</v>
      </c>
      <c r="C176" s="259">
        <v>1062.08</v>
      </c>
      <c r="D176" s="262">
        <v>154.5</v>
      </c>
      <c r="E176" s="252">
        <f t="shared" si="14"/>
        <v>3437.2104120606155</v>
      </c>
      <c r="F176" s="252">
        <f t="shared" si="15"/>
        <v>2695.4323030286432</v>
      </c>
      <c r="G176" s="252">
        <f t="shared" si="16"/>
        <v>1518.7741812965185</v>
      </c>
      <c r="H176" s="252">
        <f t="shared" si="17"/>
        <v>1929.8139800294573</v>
      </c>
      <c r="I176" s="252">
        <f t="shared" si="13"/>
        <v>2669.8359197549762</v>
      </c>
      <c r="J176" s="252">
        <f t="shared" si="18"/>
        <v>2360.4418098174647</v>
      </c>
      <c r="N176" s="255"/>
      <c r="O176" s="256"/>
    </row>
    <row r="177" spans="1:16" x14ac:dyDescent="0.2">
      <c r="A177" s="251">
        <f t="shared" si="12"/>
        <v>45017</v>
      </c>
      <c r="B177" s="259">
        <v>79355.64</v>
      </c>
      <c r="C177" s="259">
        <v>1085.02</v>
      </c>
      <c r="D177" s="262">
        <v>155.30000000000001</v>
      </c>
      <c r="E177" s="252">
        <f t="shared" si="14"/>
        <v>3455.0552551856968</v>
      </c>
      <c r="F177" s="252">
        <f t="shared" si="15"/>
        <v>2711.1998837567539</v>
      </c>
      <c r="G177" s="252">
        <f t="shared" si="16"/>
        <v>1551.5783765727144</v>
      </c>
      <c r="H177" s="252">
        <f t="shared" si="17"/>
        <v>1937.2914012954784</v>
      </c>
      <c r="I177" s="252">
        <f t="shared" si="13"/>
        <v>2693.6645037405037</v>
      </c>
      <c r="J177" s="252">
        <f t="shared" si="18"/>
        <v>2372.3970579927286</v>
      </c>
      <c r="N177" s="255"/>
      <c r="O177" s="256"/>
    </row>
    <row r="178" spans="1:16" x14ac:dyDescent="0.2">
      <c r="A178" s="251">
        <f t="shared" si="12"/>
        <v>45047</v>
      </c>
      <c r="B178" s="259">
        <v>80823.53</v>
      </c>
      <c r="C178" s="259">
        <v>1095.6500000000001</v>
      </c>
      <c r="D178" s="262">
        <v>156.4</v>
      </c>
      <c r="E178" s="252">
        <f t="shared" si="14"/>
        <v>3518.9655337561235</v>
      </c>
      <c r="F178" s="252">
        <f t="shared" si="15"/>
        <v>2727.059700747574</v>
      </c>
      <c r="G178" s="252">
        <f t="shared" si="16"/>
        <v>1566.7792743837852</v>
      </c>
      <c r="H178" s="252">
        <f t="shared" si="17"/>
        <v>1944.7977952134588</v>
      </c>
      <c r="I178" s="252">
        <f t="shared" si="13"/>
        <v>2738.0910300071882</v>
      </c>
      <c r="J178" s="252">
        <f t="shared" si="18"/>
        <v>2384.4128575267837</v>
      </c>
      <c r="N178" s="255"/>
      <c r="O178" s="256"/>
    </row>
    <row r="179" spans="1:16" x14ac:dyDescent="0.2">
      <c r="A179" s="251">
        <f t="shared" si="12"/>
        <v>45078</v>
      </c>
      <c r="B179" s="259">
        <v>77306.039999999994</v>
      </c>
      <c r="C179" s="259">
        <v>1077.1400000000001</v>
      </c>
      <c r="D179" s="262">
        <v>157</v>
      </c>
      <c r="E179" s="252">
        <f t="shared" si="14"/>
        <v>3365.8179778979238</v>
      </c>
      <c r="F179" s="252">
        <f t="shared" si="15"/>
        <v>2743.0122935593467</v>
      </c>
      <c r="G179" s="252">
        <f t="shared" si="16"/>
        <v>1540.3099781953638</v>
      </c>
      <c r="H179" s="252">
        <f t="shared" si="17"/>
        <v>1952.3332740432984</v>
      </c>
      <c r="I179" s="252">
        <f t="shared" si="13"/>
        <v>2635.6147780168999</v>
      </c>
      <c r="J179" s="252">
        <f t="shared" si="18"/>
        <v>2396.4895151022683</v>
      </c>
      <c r="N179" s="255"/>
      <c r="O179" s="256"/>
    </row>
    <row r="180" spans="1:16" x14ac:dyDescent="0.2">
      <c r="A180" s="251">
        <f t="shared" si="12"/>
        <v>45108</v>
      </c>
      <c r="B180" s="259">
        <v>79717.52</v>
      </c>
      <c r="C180" s="259">
        <v>1077.57</v>
      </c>
      <c r="D180" s="262">
        <v>157.19999999999999</v>
      </c>
      <c r="E180" s="252">
        <f t="shared" si="14"/>
        <v>3470.8111031096319</v>
      </c>
      <c r="F180" s="252">
        <f t="shared" si="15"/>
        <v>2759.0582049065915</v>
      </c>
      <c r="G180" s="252">
        <f t="shared" si="16"/>
        <v>1540.9248781068181</v>
      </c>
      <c r="H180" s="252">
        <f t="shared" si="17"/>
        <v>1959.8979504798683</v>
      </c>
      <c r="I180" s="252">
        <f t="shared" si="13"/>
        <v>2698.8566131085063</v>
      </c>
      <c r="J180" s="252">
        <f t="shared" si="18"/>
        <v>2408.6273389551175</v>
      </c>
      <c r="N180" s="255"/>
      <c r="O180" s="256"/>
    </row>
    <row r="181" spans="1:16" x14ac:dyDescent="0.2">
      <c r="A181" s="251">
        <f t="shared" si="12"/>
        <v>45139</v>
      </c>
      <c r="B181" s="259">
        <v>81166.080000000002</v>
      </c>
      <c r="C181" s="259">
        <v>1065.6500000000001</v>
      </c>
      <c r="D181" s="262">
        <v>158.1</v>
      </c>
      <c r="E181" s="252">
        <f t="shared" si="14"/>
        <v>3533.8797752349124</v>
      </c>
      <c r="F181" s="252">
        <f t="shared" si="15"/>
        <v>2775.1979806785666</v>
      </c>
      <c r="G181" s="252">
        <f t="shared" si="16"/>
        <v>1523.8792805613843</v>
      </c>
      <c r="H181" s="252">
        <f t="shared" si="17"/>
        <v>1967.4919376546975</v>
      </c>
      <c r="I181" s="252">
        <f t="shared" si="13"/>
        <v>2729.8795773655011</v>
      </c>
      <c r="J181" s="252">
        <f t="shared" si="18"/>
        <v>2420.8266388824309</v>
      </c>
      <c r="N181" s="255"/>
      <c r="O181" s="256"/>
    </row>
    <row r="182" spans="1:16" x14ac:dyDescent="0.2">
      <c r="A182" s="251">
        <f t="shared" si="12"/>
        <v>45170</v>
      </c>
      <c r="B182" s="259">
        <v>81421.399999999994</v>
      </c>
      <c r="C182" s="259">
        <v>1063.69</v>
      </c>
      <c r="D182" s="262">
        <v>158.69999999999999</v>
      </c>
      <c r="E182" s="252">
        <f t="shared" si="14"/>
        <v>3544.9961206862749</v>
      </c>
      <c r="F182" s="252">
        <f t="shared" si="15"/>
        <v>2791.4321699578418</v>
      </c>
      <c r="G182" s="252">
        <f t="shared" si="16"/>
        <v>1521.0764809649875</v>
      </c>
      <c r="H182" s="252">
        <f t="shared" si="17"/>
        <v>1975.1153491376633</v>
      </c>
      <c r="I182" s="252">
        <f t="shared" si="13"/>
        <v>2735.4282647977602</v>
      </c>
      <c r="J182" s="252">
        <f t="shared" si="18"/>
        <v>2433.0877262503791</v>
      </c>
      <c r="N182" s="255"/>
      <c r="O182" s="256"/>
    </row>
    <row r="183" spans="1:16" x14ac:dyDescent="0.2">
      <c r="A183" s="251">
        <f t="shared" si="12"/>
        <v>45200</v>
      </c>
      <c r="B183" s="259">
        <v>76289.98</v>
      </c>
      <c r="C183" s="259">
        <v>1035.8599999999999</v>
      </c>
      <c r="D183" s="262">
        <v>158.5</v>
      </c>
      <c r="E183" s="252">
        <f t="shared" si="14"/>
        <v>3321.579869017648</v>
      </c>
      <c r="F183" s="252">
        <f t="shared" si="15"/>
        <v>2807.7613250389768</v>
      </c>
      <c r="G183" s="252">
        <f t="shared" si="16"/>
        <v>1481.2795866957401</v>
      </c>
      <c r="H183" s="252">
        <f t="shared" si="17"/>
        <v>1982.768298938691</v>
      </c>
      <c r="I183" s="252">
        <f t="shared" si="13"/>
        <v>2585.4597560888847</v>
      </c>
      <c r="J183" s="252">
        <f t="shared" si="18"/>
        <v>2445.4109140021505</v>
      </c>
      <c r="N183" s="255"/>
      <c r="O183" s="256"/>
    </row>
    <row r="184" spans="1:16" x14ac:dyDescent="0.2">
      <c r="A184" s="251">
        <f t="shared" si="12"/>
        <v>45231</v>
      </c>
      <c r="B184" s="259">
        <v>76062.87</v>
      </c>
      <c r="C184" s="259">
        <v>1039.7</v>
      </c>
      <c r="D184" s="262">
        <v>158.6</v>
      </c>
      <c r="E184" s="252">
        <f t="shared" si="14"/>
        <v>3311.6917552174791</v>
      </c>
      <c r="F184" s="252">
        <f t="shared" si="15"/>
        <v>2824.1860014473118</v>
      </c>
      <c r="G184" s="252">
        <f t="shared" si="16"/>
        <v>1486.7707859050076</v>
      </c>
      <c r="H184" s="252">
        <f t="shared" si="17"/>
        <v>1990.4509015094582</v>
      </c>
      <c r="I184" s="252">
        <f t="shared" si="13"/>
        <v>2581.7233674924905</v>
      </c>
      <c r="J184" s="252">
        <f t="shared" si="18"/>
        <v>2457.7965166659396</v>
      </c>
      <c r="N184" s="255"/>
      <c r="O184" s="256"/>
    </row>
    <row r="185" spans="1:16" x14ac:dyDescent="0.2">
      <c r="A185" s="251">
        <f t="shared" si="12"/>
        <v>45261</v>
      </c>
      <c r="B185" s="259">
        <v>81740.259999999995</v>
      </c>
      <c r="C185" s="259">
        <v>1084.33</v>
      </c>
      <c r="D185" s="262">
        <v>158.80000000000001</v>
      </c>
      <c r="E185" s="252">
        <f t="shared" si="14"/>
        <v>3558.8789262268579</v>
      </c>
      <c r="F185" s="252">
        <f t="shared" si="15"/>
        <v>2840.706757957867</v>
      </c>
      <c r="G185" s="252">
        <f t="shared" si="16"/>
        <v>1550.5916767147992</v>
      </c>
      <c r="H185" s="252">
        <f t="shared" si="17"/>
        <v>1998.1632717451068</v>
      </c>
      <c r="I185" s="252">
        <f t="shared" si="13"/>
        <v>2755.5640264220342</v>
      </c>
      <c r="J185" s="252">
        <f t="shared" si="18"/>
        <v>2470.2448503629744</v>
      </c>
      <c r="N185" s="255"/>
      <c r="O185" s="256"/>
    </row>
    <row r="186" spans="1:16" x14ac:dyDescent="0.2">
      <c r="A186" s="251">
        <f t="shared" si="12"/>
        <v>45292</v>
      </c>
      <c r="B186" s="259">
        <v>83726.97</v>
      </c>
      <c r="C186" s="259">
        <v>1121.52</v>
      </c>
      <c r="D186" s="262">
        <v>158.30000000000001</v>
      </c>
      <c r="E186" s="252">
        <f t="shared" si="14"/>
        <v>3645.3780436938714</v>
      </c>
      <c r="F186" s="252">
        <f t="shared" si="15"/>
        <v>2857.3241566143506</v>
      </c>
      <c r="G186" s="252">
        <f t="shared" si="16"/>
        <v>1603.7733690566356</v>
      </c>
      <c r="H186" s="252">
        <f t="shared" si="17"/>
        <v>2005.9055249859614</v>
      </c>
      <c r="I186" s="252">
        <f t="shared" si="13"/>
        <v>2828.7361738389773</v>
      </c>
      <c r="J186" s="252">
        <f t="shared" si="18"/>
        <v>2482.7562328155841</v>
      </c>
      <c r="N186" s="255"/>
      <c r="O186" s="256"/>
    </row>
    <row r="187" spans="1:16" x14ac:dyDescent="0.2">
      <c r="A187" s="251">
        <f t="shared" si="12"/>
        <v>45323</v>
      </c>
      <c r="B187" s="259">
        <v>84891.25</v>
      </c>
      <c r="C187" s="259">
        <v>1106.19</v>
      </c>
      <c r="D187" s="262">
        <v>158.30000000000001</v>
      </c>
      <c r="E187" s="252">
        <f t="shared" si="14"/>
        <v>3696.0694845606781</v>
      </c>
      <c r="F187" s="252">
        <f t="shared" si="15"/>
        <v>2874.0387627482814</v>
      </c>
      <c r="G187" s="252">
        <f t="shared" si="16"/>
        <v>1581.8514722133889</v>
      </c>
      <c r="H187" s="252">
        <f t="shared" si="17"/>
        <v>2013.6777770192534</v>
      </c>
      <c r="I187" s="252">
        <f t="shared" si="13"/>
        <v>2850.3822796217623</v>
      </c>
      <c r="J187" s="252">
        <f t="shared" si="18"/>
        <v>2495.3309833553099</v>
      </c>
      <c r="N187" s="255"/>
      <c r="O187" s="256"/>
    </row>
    <row r="188" spans="1:16" x14ac:dyDescent="0.2">
      <c r="B188" s="254"/>
      <c r="P188" s="254"/>
    </row>
    <row r="189" spans="1:16" x14ac:dyDescent="0.2">
      <c r="P189" s="254"/>
    </row>
    <row r="190" spans="1:16" x14ac:dyDescent="0.2">
      <c r="P190" s="254"/>
    </row>
    <row r="191" spans="1:16" x14ac:dyDescent="0.2">
      <c r="B191" s="254"/>
      <c r="P191" s="254"/>
    </row>
    <row r="192" spans="1:16" x14ac:dyDescent="0.2">
      <c r="B192" s="253" t="s">
        <v>235</v>
      </c>
      <c r="P192" s="254"/>
    </row>
    <row r="193" spans="2:16" x14ac:dyDescent="0.2">
      <c r="B193" s="249" t="s">
        <v>153</v>
      </c>
      <c r="P193" s="254"/>
    </row>
    <row r="194" spans="2:16" x14ac:dyDescent="0.2">
      <c r="B194" s="250" t="s">
        <v>152</v>
      </c>
      <c r="F194" s="257"/>
      <c r="P194" s="254"/>
    </row>
    <row r="195" spans="2:16" x14ac:dyDescent="0.2">
      <c r="B195" s="250"/>
    </row>
    <row r="197" spans="2:16" x14ac:dyDescent="0.2">
      <c r="C197" s="254"/>
    </row>
    <row r="200" spans="2:16" x14ac:dyDescent="0.2">
      <c r="C200" s="254"/>
    </row>
    <row r="204" spans="2:16" x14ac:dyDescent="0.2">
      <c r="C204" s="255"/>
    </row>
    <row r="206" spans="2:16" x14ac:dyDescent="0.2">
      <c r="C206" s="258"/>
    </row>
  </sheetData>
  <sheetProtection algorithmName="SHA-512" hashValue="08ItBRcKGpk9jJ6Aon9j1pqWAoaCaNwxgb79sIAMxQ6qj9Iu8eLK1W4CS33OW8+GtudDOQHrxhm7scTJeJbfDg==" saltValue="R0mEivUhnEMCyK7juG+8L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7030A0"/>
    <pageSetUpPr fitToPage="1"/>
  </sheetPr>
  <dimension ref="A1:AE26"/>
  <sheetViews>
    <sheetView showGridLines="0" zoomScaleNormal="100" zoomScaleSheetLayoutView="100" workbookViewId="0">
      <selection sqref="A1:J2"/>
    </sheetView>
  </sheetViews>
  <sheetFormatPr baseColWidth="10" defaultColWidth="11.5" defaultRowHeight="12" customHeight="1" x14ac:dyDescent="0.2"/>
  <cols>
    <col min="1" max="1" width="11.5" style="8"/>
    <col min="2" max="2" width="11.1640625" style="8" customWidth="1"/>
    <col min="3" max="4" width="11.5" style="8"/>
    <col min="5" max="5" width="11.5" style="8" customWidth="1"/>
    <col min="6" max="16384" width="11.5" style="8"/>
  </cols>
  <sheetData>
    <row r="1" spans="1:11" ht="12" customHeight="1" x14ac:dyDescent="0.2">
      <c r="A1" s="274" t="s">
        <v>175</v>
      </c>
      <c r="B1" s="274"/>
      <c r="C1" s="274"/>
      <c r="D1" s="274"/>
      <c r="E1" s="274"/>
      <c r="F1" s="274"/>
      <c r="G1" s="274"/>
      <c r="H1" s="274"/>
      <c r="I1" s="274"/>
      <c r="J1" s="274"/>
      <c r="K1" s="12"/>
    </row>
    <row r="2" spans="1:11" ht="12" customHeight="1" x14ac:dyDescent="0.2">
      <c r="A2" s="274"/>
      <c r="B2" s="274"/>
      <c r="C2" s="274"/>
      <c r="D2" s="274"/>
      <c r="E2" s="274"/>
      <c r="F2" s="274"/>
      <c r="G2" s="274"/>
      <c r="H2" s="274"/>
      <c r="I2" s="274"/>
      <c r="J2" s="274"/>
      <c r="K2" s="12"/>
    </row>
    <row r="4" spans="1:11" s="13" customFormat="1" ht="195" customHeight="1" x14ac:dyDescent="0.15">
      <c r="A4" s="269" t="s">
        <v>176</v>
      </c>
      <c r="B4" s="269"/>
      <c r="C4" s="269"/>
      <c r="D4" s="269"/>
      <c r="E4" s="269"/>
      <c r="F4" s="269"/>
      <c r="G4" s="269"/>
      <c r="H4" s="269"/>
      <c r="I4" s="269"/>
      <c r="J4" s="269"/>
    </row>
    <row r="5" spans="1:11" s="13" customFormat="1" ht="15" customHeight="1" x14ac:dyDescent="0.15">
      <c r="A5" s="272" t="s">
        <v>2</v>
      </c>
      <c r="B5" s="272"/>
      <c r="C5" s="272"/>
      <c r="D5" s="272"/>
      <c r="E5" s="272"/>
      <c r="F5" s="272"/>
      <c r="G5" s="272"/>
      <c r="H5" s="272"/>
      <c r="I5" s="272"/>
      <c r="J5" s="272"/>
    </row>
    <row r="6" spans="1:11" s="13" customFormat="1" ht="15" customHeight="1" x14ac:dyDescent="0.15">
      <c r="A6" s="114"/>
      <c r="B6" s="275" t="s">
        <v>178</v>
      </c>
      <c r="C6" s="275"/>
      <c r="D6" s="275"/>
      <c r="E6" s="275"/>
      <c r="F6" s="275"/>
      <c r="G6" s="275"/>
      <c r="H6" s="275"/>
      <c r="I6" s="275"/>
      <c r="J6" s="115"/>
    </row>
    <row r="7" spans="1:11" s="13" customFormat="1" ht="15" customHeight="1" x14ac:dyDescent="0.15">
      <c r="A7" s="114"/>
      <c r="B7" s="115"/>
      <c r="C7" s="271" t="s">
        <v>3</v>
      </c>
      <c r="D7" s="271"/>
      <c r="E7" s="271"/>
      <c r="F7" s="271"/>
      <c r="G7" s="271"/>
      <c r="H7" s="271"/>
      <c r="I7" s="271"/>
      <c r="J7" s="271"/>
    </row>
    <row r="8" spans="1:11" s="13" customFormat="1" ht="15" customHeight="1" x14ac:dyDescent="0.2">
      <c r="A8" s="114"/>
      <c r="B8" s="276" t="s">
        <v>179</v>
      </c>
      <c r="C8" s="276"/>
      <c r="D8" s="276"/>
      <c r="E8" s="276"/>
      <c r="F8" s="276"/>
      <c r="G8" s="276"/>
      <c r="H8" s="276"/>
      <c r="I8" s="276"/>
      <c r="J8" s="116"/>
    </row>
    <row r="9" spans="1:11" s="13" customFormat="1" ht="15.5" customHeight="1" x14ac:dyDescent="0.15">
      <c r="A9" s="114"/>
      <c r="B9" s="182"/>
      <c r="C9" s="271" t="s">
        <v>4</v>
      </c>
      <c r="D9" s="271"/>
      <c r="E9" s="271"/>
      <c r="F9" s="271"/>
      <c r="G9" s="271"/>
      <c r="H9" s="271"/>
      <c r="I9" s="271"/>
      <c r="J9" s="271"/>
    </row>
    <row r="10" spans="1:11" s="13" customFormat="1" ht="15" customHeight="1" x14ac:dyDescent="0.15">
      <c r="A10" s="114"/>
      <c r="B10" s="182"/>
      <c r="C10" s="271" t="s">
        <v>5</v>
      </c>
      <c r="D10" s="271"/>
      <c r="E10" s="271"/>
      <c r="F10" s="271"/>
      <c r="G10" s="271"/>
      <c r="H10" s="271"/>
      <c r="I10" s="271"/>
      <c r="J10" s="271"/>
    </row>
    <row r="11" spans="1:11" s="13" customFormat="1" ht="15.5" customHeight="1" x14ac:dyDescent="0.15">
      <c r="A11" s="114"/>
      <c r="B11" s="182"/>
      <c r="C11" s="271" t="s">
        <v>6</v>
      </c>
      <c r="D11" s="271"/>
      <c r="E11" s="271"/>
      <c r="F11" s="271"/>
      <c r="G11" s="271"/>
      <c r="H11" s="271"/>
      <c r="I11" s="271"/>
      <c r="J11" s="271"/>
    </row>
    <row r="12" spans="1:11" s="13" customFormat="1" ht="15.5" customHeight="1" x14ac:dyDescent="0.15">
      <c r="A12" s="114"/>
      <c r="B12" s="182"/>
      <c r="C12" s="271" t="s">
        <v>193</v>
      </c>
      <c r="D12" s="271"/>
      <c r="E12" s="271"/>
      <c r="F12" s="271"/>
      <c r="G12" s="271"/>
      <c r="H12" s="271"/>
      <c r="I12" s="271"/>
      <c r="J12" s="271"/>
    </row>
    <row r="13" spans="1:11" s="13" customFormat="1" ht="15.5" customHeight="1" x14ac:dyDescent="0.15">
      <c r="A13" s="114"/>
      <c r="B13" s="182"/>
      <c r="C13" s="271" t="s">
        <v>7</v>
      </c>
      <c r="D13" s="271"/>
      <c r="E13" s="271"/>
      <c r="F13" s="271"/>
      <c r="G13" s="271"/>
      <c r="H13" s="271"/>
      <c r="I13" s="271"/>
      <c r="J13" s="271"/>
    </row>
    <row r="14" spans="1:11" s="13" customFormat="1" ht="15.5" customHeight="1" x14ac:dyDescent="0.15">
      <c r="A14" s="114"/>
      <c r="B14" s="182"/>
      <c r="C14" s="271" t="s">
        <v>8</v>
      </c>
      <c r="D14" s="271"/>
      <c r="E14" s="271"/>
      <c r="F14" s="271"/>
      <c r="G14" s="271"/>
      <c r="H14" s="271"/>
      <c r="I14" s="271"/>
      <c r="J14" s="271"/>
    </row>
    <row r="15" spans="1:11" s="13" customFormat="1" ht="15" customHeight="1" x14ac:dyDescent="0.15">
      <c r="A15" s="114"/>
      <c r="B15" s="271" t="s">
        <v>9</v>
      </c>
      <c r="C15" s="271"/>
      <c r="D15" s="271"/>
      <c r="E15" s="271"/>
      <c r="F15" s="271"/>
      <c r="G15" s="271"/>
      <c r="H15" s="271"/>
      <c r="I15" s="271"/>
      <c r="J15" s="271"/>
    </row>
    <row r="16" spans="1:11" s="13" customFormat="1" ht="15" customHeight="1" x14ac:dyDescent="0.15">
      <c r="A16" s="114"/>
      <c r="B16" s="277" t="s">
        <v>198</v>
      </c>
      <c r="C16" s="277"/>
      <c r="D16" s="277"/>
      <c r="E16" s="277"/>
      <c r="F16" s="277"/>
      <c r="G16" s="277"/>
      <c r="H16" s="277"/>
      <c r="I16" s="277"/>
      <c r="J16" s="277"/>
    </row>
    <row r="17" spans="1:31" s="13" customFormat="1" ht="15" customHeight="1" x14ac:dyDescent="0.15">
      <c r="A17" s="114"/>
      <c r="B17" s="271" t="s">
        <v>10</v>
      </c>
      <c r="C17" s="271"/>
      <c r="D17" s="271"/>
      <c r="E17" s="271"/>
      <c r="F17" s="271"/>
      <c r="G17" s="271"/>
      <c r="H17" s="271"/>
      <c r="I17" s="271"/>
      <c r="J17" s="271"/>
    </row>
    <row r="18" spans="1:31" s="13" customFormat="1" ht="15" customHeight="1" x14ac:dyDescent="0.15">
      <c r="A18" s="114"/>
      <c r="B18" s="271" t="s">
        <v>11</v>
      </c>
      <c r="C18" s="271"/>
      <c r="D18" s="271"/>
      <c r="E18" s="271"/>
      <c r="F18" s="271"/>
      <c r="G18" s="271"/>
      <c r="H18" s="271"/>
      <c r="I18" s="271"/>
      <c r="J18" s="271"/>
    </row>
    <row r="19" spans="1:31" s="13" customFormat="1" ht="15" customHeight="1" x14ac:dyDescent="0.15">
      <c r="B19"/>
      <c r="C19"/>
      <c r="D19"/>
      <c r="E19"/>
      <c r="F19"/>
      <c r="G19"/>
      <c r="H19" s="14"/>
      <c r="I19" s="14"/>
      <c r="J19" s="14"/>
    </row>
    <row r="20" spans="1:31" ht="15" customHeight="1" x14ac:dyDescent="0.2">
      <c r="A20" s="268" t="s">
        <v>173</v>
      </c>
      <c r="B20" s="268"/>
      <c r="C20" s="268"/>
      <c r="D20" s="268"/>
      <c r="E20" s="268"/>
      <c r="F20" s="268"/>
      <c r="G20" s="268"/>
      <c r="H20" s="268"/>
      <c r="I20" s="268"/>
      <c r="J20" s="268"/>
    </row>
    <row r="21" spans="1:31" ht="172.5" customHeight="1" x14ac:dyDescent="0.2">
      <c r="A21" s="273" t="s">
        <v>219</v>
      </c>
      <c r="B21" s="273"/>
      <c r="C21" s="273"/>
      <c r="D21" s="273"/>
      <c r="E21" s="273"/>
      <c r="F21" s="273"/>
      <c r="G21" s="273"/>
      <c r="H21" s="273"/>
      <c r="I21" s="273"/>
      <c r="J21" s="273"/>
      <c r="N21" s="8" t="s">
        <v>12</v>
      </c>
    </row>
    <row r="22" spans="1:31" ht="15" customHeight="1" x14ac:dyDescent="0.2">
      <c r="A22" s="268" t="s">
        <v>174</v>
      </c>
      <c r="B22" s="268"/>
      <c r="C22" s="268"/>
      <c r="D22" s="268"/>
      <c r="E22" s="268"/>
      <c r="F22" s="268"/>
      <c r="G22" s="268"/>
      <c r="H22" s="268"/>
      <c r="I22" s="268"/>
      <c r="J22" s="268"/>
      <c r="N22" s="8" t="s">
        <v>12</v>
      </c>
    </row>
    <row r="23" spans="1:31" ht="90" customHeight="1" x14ac:dyDescent="0.2">
      <c r="A23" s="269" t="s">
        <v>177</v>
      </c>
      <c r="B23" s="269"/>
      <c r="C23" s="269"/>
      <c r="D23" s="269"/>
      <c r="E23" s="269"/>
      <c r="F23" s="269"/>
      <c r="G23" s="269"/>
      <c r="H23" s="269"/>
      <c r="I23" s="269"/>
      <c r="J23" s="269"/>
      <c r="N23" s="8" t="s">
        <v>12</v>
      </c>
    </row>
    <row r="24" spans="1:31" ht="15" customHeight="1" x14ac:dyDescent="0.2">
      <c r="A24" s="268" t="s">
        <v>13</v>
      </c>
      <c r="B24" s="268"/>
      <c r="C24" s="268"/>
      <c r="D24" s="268"/>
      <c r="E24" s="268"/>
      <c r="F24" s="268"/>
      <c r="G24" s="268"/>
      <c r="H24" s="268"/>
      <c r="I24" s="268"/>
      <c r="J24" s="268"/>
    </row>
    <row r="25" spans="1:31" ht="45" customHeight="1" x14ac:dyDescent="0.2">
      <c r="A25" s="272" t="s">
        <v>14</v>
      </c>
      <c r="B25" s="272"/>
      <c r="C25" s="272"/>
      <c r="D25" s="272"/>
      <c r="E25" s="272"/>
      <c r="F25" s="272"/>
      <c r="G25" s="272"/>
      <c r="H25" s="272"/>
      <c r="I25" s="272"/>
      <c r="J25" s="272"/>
    </row>
    <row r="26" spans="1:31" ht="12" customHeight="1" x14ac:dyDescent="0.25">
      <c r="M26" s="270"/>
      <c r="N26" s="270"/>
      <c r="O26" s="270"/>
      <c r="P26" s="270"/>
      <c r="Q26" s="270"/>
      <c r="R26" s="270"/>
      <c r="S26" s="270"/>
      <c r="T26" s="270"/>
      <c r="U26" s="270"/>
      <c r="V26" s="270"/>
      <c r="W26" s="270"/>
      <c r="X26" s="270"/>
      <c r="Y26" s="270"/>
      <c r="Z26" s="270"/>
      <c r="AA26" s="270"/>
      <c r="AB26" s="270"/>
      <c r="AC26" s="270"/>
      <c r="AD26" s="270"/>
      <c r="AE26" s="270"/>
    </row>
  </sheetData>
  <sheetProtection algorithmName="SHA-512" hashValue="ZooEvaGvFVdj4HyRpmDwPhasqw0Hfy2NmhOb+MB7uvAkkrW3usa2WWkVPvwdGNJB6jSy8kAQGwpdIQ7AzxOmqA==" saltValue="wtZcf6v6Piac/1zY/6wijA==" spinCount="100000" sheet="1" objects="1" scenarios="1"/>
  <mergeCells count="23">
    <mergeCell ref="A4:J4"/>
    <mergeCell ref="A21:J21"/>
    <mergeCell ref="A1:J2"/>
    <mergeCell ref="A5:J5"/>
    <mergeCell ref="B15:J15"/>
    <mergeCell ref="C9:J9"/>
    <mergeCell ref="C10:J10"/>
    <mergeCell ref="C11:J11"/>
    <mergeCell ref="C12:J12"/>
    <mergeCell ref="C13:J13"/>
    <mergeCell ref="A20:J20"/>
    <mergeCell ref="B6:I6"/>
    <mergeCell ref="B8:I8"/>
    <mergeCell ref="B16:J16"/>
    <mergeCell ref="C7:J7"/>
    <mergeCell ref="A22:J22"/>
    <mergeCell ref="A23:J23"/>
    <mergeCell ref="M26:AE26"/>
    <mergeCell ref="C14:J14"/>
    <mergeCell ref="A24:J24"/>
    <mergeCell ref="A25:J25"/>
    <mergeCell ref="B17:J17"/>
    <mergeCell ref="B18:J18"/>
  </mergeCells>
  <hyperlinks>
    <hyperlink ref="B6:J6" location="Introduction!A1" display="• Calculating the 2017 Projection Assumption Guidelines" xr:uid="{00000000-0004-0000-0100-000000000000}"/>
    <hyperlink ref="C9:J9" location="Inflation!A1" display="• Inflation" xr:uid="{00000000-0004-0000-0100-000001000000}"/>
    <hyperlink ref="C10:J10" location="'Short-Term'!A1" display="• Short-Term Assets" xr:uid="{00000000-0004-0000-0100-000002000000}"/>
    <hyperlink ref="C11:J11" location="'Fixed Income'!A1" display="• Fixed Income " xr:uid="{00000000-0004-0000-0100-000003000000}"/>
    <hyperlink ref="C12:J12" location="'Canadian Domestic Equities'!A1" display="• Canadian Domestic Equities" xr:uid="{00000000-0004-0000-0100-000004000000}"/>
    <hyperlink ref="C13:J13" location="'Foreign Equities (Developed)'!A1" display="• Foreign Equities (Developed-Markets)" xr:uid="{00000000-0004-0000-0100-000005000000}"/>
    <hyperlink ref="C14:J14" location="'Foreign Equities (Emerging)'!A1" display="• Foreign Equities (Emerging-Markets)" xr:uid="{00000000-0004-0000-0100-000006000000}"/>
    <hyperlink ref="B15:J15" location="'Historical Rates'!A1" display="• Historical Rates" xr:uid="{00000000-0004-0000-0100-000007000000}"/>
    <hyperlink ref="B6:I6" location="'Summary Rates'!A1" display="• Calculating the 2018 Projection Assumption Guidelines" xr:uid="{00000000-0004-0000-0100-000008000000}"/>
    <hyperlink ref="B17:J17" location="'CPI Results'!A1" display="• CPI Results" xr:uid="{00000000-0004-0000-0100-000009000000}"/>
    <hyperlink ref="B18:J18" location="'PAG 2009 and Actuals'!A1" display="• PAG 2009 and Actuals" xr:uid="{00000000-0004-0000-0100-00000A000000}"/>
    <hyperlink ref="B16:J16" location="'FP Canada-Institute Survey'!A1" display="• FP Canada / Institute of Financial Planning Survey" xr:uid="{00000000-0004-0000-0100-00000B000000}"/>
    <hyperlink ref="C7:J7" location="'Summary Rates'!A1" display="Summary Rates" xr:uid="{00000000-0004-0000-0100-00000C000000}"/>
  </hyperlinks>
  <pageMargins left="0.7" right="0.7" top="0.75" bottom="0.75" header="0.3" footer="0.3"/>
  <pageSetup scale="7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558BE-6FB9-494E-B20B-EBD41F5F17F1}">
  <dimension ref="A2:J351"/>
  <sheetViews>
    <sheetView workbookViewId="0">
      <selection activeCell="C22" sqref="C22"/>
    </sheetView>
  </sheetViews>
  <sheetFormatPr baseColWidth="10" defaultColWidth="11.5" defaultRowHeight="15" x14ac:dyDescent="0.2"/>
  <cols>
    <col min="1" max="1" width="12.83203125" style="193" customWidth="1"/>
    <col min="2" max="5" width="12.83203125" style="194" customWidth="1"/>
    <col min="6" max="16384" width="11.5" style="194"/>
  </cols>
  <sheetData>
    <row r="2" spans="1:5" x14ac:dyDescent="0.2">
      <c r="C2" s="194" t="s">
        <v>212</v>
      </c>
      <c r="D2" s="194" t="s">
        <v>213</v>
      </c>
    </row>
    <row r="3" spans="1:5" x14ac:dyDescent="0.2">
      <c r="A3" s="193">
        <v>34700</v>
      </c>
      <c r="B3" s="195">
        <v>86.6</v>
      </c>
      <c r="C3" s="196" t="e">
        <v>#REF!</v>
      </c>
      <c r="D3" s="196" t="e">
        <v>#REF!</v>
      </c>
      <c r="E3" s="196"/>
    </row>
    <row r="4" spans="1:5" x14ac:dyDescent="0.2">
      <c r="A4" s="193">
        <v>34731</v>
      </c>
      <c r="B4" s="195">
        <v>87</v>
      </c>
      <c r="C4" s="196" t="e">
        <v>#REF!</v>
      </c>
      <c r="D4" s="196" t="e">
        <v>#REF!</v>
      </c>
      <c r="E4" s="196"/>
    </row>
    <row r="5" spans="1:5" x14ac:dyDescent="0.2">
      <c r="A5" s="193">
        <v>34759</v>
      </c>
      <c r="B5" s="195">
        <v>87.2</v>
      </c>
      <c r="C5" s="196" t="e">
        <v>#REF!</v>
      </c>
      <c r="D5" s="196" t="e">
        <v>#REF!</v>
      </c>
      <c r="E5" s="196"/>
    </row>
    <row r="6" spans="1:5" x14ac:dyDescent="0.2">
      <c r="A6" s="193">
        <v>34790</v>
      </c>
      <c r="B6" s="195">
        <v>87.5</v>
      </c>
      <c r="C6" s="196" t="e">
        <v>#REF!</v>
      </c>
      <c r="D6" s="196" t="e">
        <v>#REF!</v>
      </c>
      <c r="E6" s="196"/>
    </row>
    <row r="7" spans="1:5" x14ac:dyDescent="0.2">
      <c r="A7" s="193">
        <v>34820</v>
      </c>
      <c r="B7" s="195">
        <v>87.7</v>
      </c>
      <c r="C7" s="196" t="e">
        <v>#REF!</v>
      </c>
      <c r="D7" s="196" t="e">
        <v>#REF!</v>
      </c>
      <c r="E7" s="196"/>
    </row>
    <row r="8" spans="1:5" x14ac:dyDescent="0.2">
      <c r="A8" s="193">
        <v>34851</v>
      </c>
      <c r="B8" s="195">
        <v>87.7</v>
      </c>
      <c r="C8" s="196" t="e">
        <v>#REF!</v>
      </c>
      <c r="D8" s="196" t="e">
        <v>#REF!</v>
      </c>
      <c r="E8" s="196"/>
    </row>
    <row r="9" spans="1:5" x14ac:dyDescent="0.2">
      <c r="A9" s="193">
        <v>34881</v>
      </c>
      <c r="B9" s="195">
        <v>87.9</v>
      </c>
      <c r="C9" s="196" t="e">
        <v>#REF!</v>
      </c>
      <c r="D9" s="196" t="e">
        <v>#REF!</v>
      </c>
      <c r="E9" s="196"/>
    </row>
    <row r="10" spans="1:5" x14ac:dyDescent="0.2">
      <c r="A10" s="193">
        <v>34912</v>
      </c>
      <c r="B10" s="195">
        <v>87.7</v>
      </c>
      <c r="C10" s="196" t="e">
        <v>#REF!</v>
      </c>
      <c r="D10" s="196" t="e">
        <v>#REF!</v>
      </c>
      <c r="E10" s="196"/>
    </row>
    <row r="11" spans="1:5" x14ac:dyDescent="0.2">
      <c r="A11" s="193">
        <v>34943</v>
      </c>
      <c r="B11" s="195">
        <v>87.8</v>
      </c>
      <c r="C11" s="196" t="e">
        <v>#REF!</v>
      </c>
      <c r="D11" s="196" t="e">
        <v>#REF!</v>
      </c>
      <c r="E11" s="196"/>
    </row>
    <row r="12" spans="1:5" x14ac:dyDescent="0.2">
      <c r="A12" s="193">
        <v>34973</v>
      </c>
      <c r="B12" s="195">
        <v>87.7</v>
      </c>
      <c r="C12" s="196" t="e">
        <v>#REF!</v>
      </c>
      <c r="D12" s="196" t="e">
        <v>#REF!</v>
      </c>
      <c r="E12" s="196"/>
    </row>
    <row r="13" spans="1:5" x14ac:dyDescent="0.2">
      <c r="A13" s="193">
        <v>35004</v>
      </c>
      <c r="B13" s="195">
        <v>88</v>
      </c>
      <c r="C13" s="196" t="e">
        <v>#DIV/0!</v>
      </c>
      <c r="D13" s="196" t="e">
        <v>#REF!</v>
      </c>
      <c r="E13" s="196"/>
    </row>
    <row r="14" spans="1:5" x14ac:dyDescent="0.2">
      <c r="A14" s="193">
        <v>35034</v>
      </c>
      <c r="B14" s="195">
        <v>87.8</v>
      </c>
      <c r="C14" s="196" t="e">
        <v>#DIV/0!</v>
      </c>
      <c r="D14" s="196" t="e">
        <v>#REF!</v>
      </c>
      <c r="E14" s="196"/>
    </row>
    <row r="15" spans="1:5" x14ac:dyDescent="0.2">
      <c r="A15" s="193">
        <v>35065</v>
      </c>
      <c r="B15" s="195">
        <v>88</v>
      </c>
      <c r="C15" s="196">
        <v>1.616628175519641E-2</v>
      </c>
      <c r="D15" s="196" t="e">
        <v>#REF!</v>
      </c>
      <c r="E15" s="196"/>
    </row>
    <row r="16" spans="1:5" x14ac:dyDescent="0.2">
      <c r="A16" s="193">
        <v>35096</v>
      </c>
      <c r="B16" s="195">
        <v>88.1</v>
      </c>
      <c r="C16" s="196">
        <v>1.264367816091938E-2</v>
      </c>
      <c r="D16" s="196" t="e">
        <v>#REF!</v>
      </c>
      <c r="E16" s="196"/>
    </row>
    <row r="17" spans="1:5" x14ac:dyDescent="0.2">
      <c r="A17" s="193">
        <v>35125</v>
      </c>
      <c r="B17" s="195">
        <v>88.5</v>
      </c>
      <c r="C17" s="196">
        <v>1.4908256880733939E-2</v>
      </c>
      <c r="D17" s="196" t="e">
        <v>#REF!</v>
      </c>
      <c r="E17" s="196"/>
    </row>
    <row r="18" spans="1:5" x14ac:dyDescent="0.2">
      <c r="A18" s="193">
        <v>35156</v>
      </c>
      <c r="B18" s="195">
        <v>88.7</v>
      </c>
      <c r="C18" s="196">
        <v>1.371428571428579E-2</v>
      </c>
      <c r="D18" s="196" t="e">
        <v>#REF!</v>
      </c>
      <c r="E18" s="196"/>
    </row>
    <row r="19" spans="1:5" x14ac:dyDescent="0.2">
      <c r="A19" s="193">
        <v>35186</v>
      </c>
      <c r="B19" s="195">
        <v>89</v>
      </c>
      <c r="C19" s="196">
        <v>1.4823261117445696E-2</v>
      </c>
      <c r="D19" s="196" t="e">
        <v>#REF!</v>
      </c>
      <c r="E19" s="196"/>
    </row>
    <row r="20" spans="1:5" x14ac:dyDescent="0.2">
      <c r="A20" s="193">
        <v>35217</v>
      </c>
      <c r="B20" s="195">
        <v>89</v>
      </c>
      <c r="C20" s="196">
        <v>1.4823261117445696E-2</v>
      </c>
      <c r="D20" s="196" t="e">
        <v>#REF!</v>
      </c>
      <c r="E20" s="196"/>
    </row>
    <row r="21" spans="1:5" x14ac:dyDescent="0.2">
      <c r="A21" s="193">
        <v>35247</v>
      </c>
      <c r="B21" s="195">
        <v>89</v>
      </c>
      <c r="C21" s="196">
        <v>1.2514220705347023E-2</v>
      </c>
      <c r="D21" s="196" t="e">
        <v>#REF!</v>
      </c>
      <c r="E21" s="196"/>
    </row>
    <row r="22" spans="1:5" x14ac:dyDescent="0.2">
      <c r="A22" s="193">
        <v>35278</v>
      </c>
      <c r="B22" s="195">
        <v>89</v>
      </c>
      <c r="C22" s="196">
        <v>1.4823261117445696E-2</v>
      </c>
      <c r="D22" s="196" t="e">
        <v>#REF!</v>
      </c>
      <c r="E22" s="196"/>
    </row>
    <row r="23" spans="1:5" x14ac:dyDescent="0.2">
      <c r="A23" s="193">
        <v>35309</v>
      </c>
      <c r="B23" s="195">
        <v>89.1</v>
      </c>
      <c r="C23" s="196">
        <v>1.4806378132118381E-2</v>
      </c>
      <c r="D23" s="196" t="e">
        <v>#REF!</v>
      </c>
      <c r="E23" s="196"/>
    </row>
    <row r="24" spans="1:5" x14ac:dyDescent="0.2">
      <c r="A24" s="193">
        <v>35339</v>
      </c>
      <c r="B24" s="195">
        <v>89.3</v>
      </c>
      <c r="C24" s="196">
        <v>1.8244013683010207E-2</v>
      </c>
      <c r="D24" s="196" t="e">
        <v>#REF!</v>
      </c>
      <c r="E24" s="196"/>
    </row>
    <row r="25" spans="1:5" x14ac:dyDescent="0.2">
      <c r="A25" s="193">
        <v>35370</v>
      </c>
      <c r="B25" s="195">
        <v>89.7</v>
      </c>
      <c r="C25" s="196">
        <v>1.931818181818179E-2</v>
      </c>
      <c r="D25" s="196" t="e">
        <v>#DIV/0!</v>
      </c>
      <c r="E25" s="196"/>
    </row>
    <row r="26" spans="1:5" x14ac:dyDescent="0.2">
      <c r="A26" s="193">
        <v>35400</v>
      </c>
      <c r="B26" s="195">
        <v>89.7</v>
      </c>
      <c r="C26" s="196">
        <v>2.1640091116173155E-2</v>
      </c>
      <c r="D26" s="196" t="e">
        <v>#DIV/0!</v>
      </c>
      <c r="E26" s="196"/>
    </row>
    <row r="27" spans="1:5" x14ac:dyDescent="0.2">
      <c r="A27" s="193">
        <v>35431</v>
      </c>
      <c r="B27" s="195">
        <v>89.9</v>
      </c>
      <c r="C27" s="196">
        <f t="shared" ref="C27:C90" si="0">B27/B15-1</f>
        <v>2.1590909090909216E-2</v>
      </c>
      <c r="D27" s="196">
        <f t="shared" ref="D27:D90" si="1">(B27/B3)^0.5-1</f>
        <v>1.8874985248838128E-2</v>
      </c>
      <c r="E27" s="196"/>
    </row>
    <row r="28" spans="1:5" x14ac:dyDescent="0.2">
      <c r="A28" s="193">
        <v>35462</v>
      </c>
      <c r="B28" s="195">
        <v>90.1</v>
      </c>
      <c r="C28" s="196">
        <f t="shared" si="0"/>
        <v>2.2701475595913845E-2</v>
      </c>
      <c r="D28" s="196">
        <f t="shared" si="1"/>
        <v>1.7660151478894326E-2</v>
      </c>
      <c r="E28" s="196"/>
    </row>
    <row r="29" spans="1:5" x14ac:dyDescent="0.2">
      <c r="A29" s="193">
        <v>35490</v>
      </c>
      <c r="B29" s="195">
        <v>90.2</v>
      </c>
      <c r="C29" s="196">
        <f t="shared" si="0"/>
        <v>1.9209039548022666E-2</v>
      </c>
      <c r="D29" s="196">
        <f t="shared" si="1"/>
        <v>1.7056374900020321E-2</v>
      </c>
      <c r="E29" s="196"/>
    </row>
    <row r="30" spans="1:5" x14ac:dyDescent="0.2">
      <c r="A30" s="193">
        <v>35521</v>
      </c>
      <c r="B30" s="195">
        <v>90.2</v>
      </c>
      <c r="C30" s="196">
        <f t="shared" si="0"/>
        <v>1.6910935738444266E-2</v>
      </c>
      <c r="D30" s="196">
        <f t="shared" si="1"/>
        <v>1.5311352668304856E-2</v>
      </c>
      <c r="E30" s="196"/>
    </row>
    <row r="31" spans="1:5" x14ac:dyDescent="0.2">
      <c r="A31" s="193">
        <v>35551</v>
      </c>
      <c r="B31" s="195">
        <v>90.3</v>
      </c>
      <c r="C31" s="196">
        <f t="shared" si="0"/>
        <v>1.4606741573033766E-2</v>
      </c>
      <c r="D31" s="196">
        <f t="shared" si="1"/>
        <v>1.471499557013134E-2</v>
      </c>
      <c r="E31" s="196"/>
    </row>
    <row r="32" spans="1:5" x14ac:dyDescent="0.2">
      <c r="A32" s="193">
        <v>35582</v>
      </c>
      <c r="B32" s="195">
        <v>90.5</v>
      </c>
      <c r="C32" s="196">
        <f t="shared" si="0"/>
        <v>1.6853932584269593E-2</v>
      </c>
      <c r="D32" s="196">
        <f t="shared" si="1"/>
        <v>1.5838089434171643E-2</v>
      </c>
      <c r="E32" s="196"/>
    </row>
    <row r="33" spans="1:5" x14ac:dyDescent="0.2">
      <c r="A33" s="193">
        <v>35612</v>
      </c>
      <c r="B33" s="195">
        <v>90.5</v>
      </c>
      <c r="C33" s="196">
        <f t="shared" si="0"/>
        <v>1.6853932584269593E-2</v>
      </c>
      <c r="D33" s="196">
        <f t="shared" si="1"/>
        <v>1.4681756572832549E-2</v>
      </c>
      <c r="E33" s="196"/>
    </row>
    <row r="34" spans="1:5" x14ac:dyDescent="0.2">
      <c r="A34" s="193">
        <v>35643</v>
      </c>
      <c r="B34" s="195">
        <v>90.6</v>
      </c>
      <c r="C34" s="196">
        <f t="shared" si="0"/>
        <v>1.7977528089887507E-2</v>
      </c>
      <c r="D34" s="196">
        <f t="shared" si="1"/>
        <v>1.63991709955571E-2</v>
      </c>
      <c r="E34" s="196"/>
    </row>
    <row r="35" spans="1:5" x14ac:dyDescent="0.2">
      <c r="A35" s="193">
        <v>35674</v>
      </c>
      <c r="B35" s="195">
        <v>90.6</v>
      </c>
      <c r="C35" s="196">
        <f t="shared" si="0"/>
        <v>1.6835016835016869E-2</v>
      </c>
      <c r="D35" s="196">
        <f t="shared" si="1"/>
        <v>1.5820191073329326E-2</v>
      </c>
      <c r="E35" s="196"/>
    </row>
    <row r="36" spans="1:5" x14ac:dyDescent="0.2">
      <c r="A36" s="193">
        <v>35704</v>
      </c>
      <c r="B36" s="195">
        <v>90.6</v>
      </c>
      <c r="C36" s="196">
        <f t="shared" si="0"/>
        <v>1.4557670772676445E-2</v>
      </c>
      <c r="D36" s="196">
        <f t="shared" si="1"/>
        <v>1.63991709955571E-2</v>
      </c>
      <c r="E36" s="196"/>
    </row>
    <row r="37" spans="1:5" x14ac:dyDescent="0.2">
      <c r="A37" s="193">
        <v>35735</v>
      </c>
      <c r="B37" s="195">
        <v>90.5</v>
      </c>
      <c r="C37" s="196">
        <f t="shared" si="0"/>
        <v>8.9186176142697082E-3</v>
      </c>
      <c r="D37" s="196">
        <f t="shared" si="1"/>
        <v>1.4105068969231915E-2</v>
      </c>
      <c r="E37" s="196"/>
    </row>
    <row r="38" spans="1:5" x14ac:dyDescent="0.2">
      <c r="A38" s="193">
        <v>35765</v>
      </c>
      <c r="B38" s="195">
        <v>90.4</v>
      </c>
      <c r="C38" s="196">
        <f t="shared" si="0"/>
        <v>7.8037904124861335E-3</v>
      </c>
      <c r="D38" s="196">
        <f t="shared" si="1"/>
        <v>1.4698357278771335E-2</v>
      </c>
      <c r="E38" s="196"/>
    </row>
    <row r="39" spans="1:5" x14ac:dyDescent="0.2">
      <c r="A39" s="193">
        <v>35796</v>
      </c>
      <c r="B39" s="195">
        <v>90.9</v>
      </c>
      <c r="C39" s="196">
        <f t="shared" si="0"/>
        <v>1.1123470522803158E-2</v>
      </c>
      <c r="D39" s="196">
        <f t="shared" si="1"/>
        <v>1.634371422985903E-2</v>
      </c>
      <c r="E39" s="196"/>
    </row>
    <row r="40" spans="1:5" x14ac:dyDescent="0.2">
      <c r="A40" s="193">
        <v>35827</v>
      </c>
      <c r="B40" s="195">
        <v>91</v>
      </c>
      <c r="C40" s="196">
        <f t="shared" si="0"/>
        <v>9.9889012208658201E-3</v>
      </c>
      <c r="D40" s="196">
        <f t="shared" si="1"/>
        <v>1.6325311902677608E-2</v>
      </c>
      <c r="E40" s="196"/>
    </row>
    <row r="41" spans="1:5" x14ac:dyDescent="0.2">
      <c r="A41" s="193">
        <v>35855</v>
      </c>
      <c r="B41" s="195">
        <v>91.1</v>
      </c>
      <c r="C41" s="196">
        <f t="shared" si="0"/>
        <v>9.9778270509975897E-3</v>
      </c>
      <c r="D41" s="196">
        <f t="shared" si="1"/>
        <v>1.4582934546726101E-2</v>
      </c>
      <c r="E41" s="196"/>
    </row>
    <row r="42" spans="1:5" x14ac:dyDescent="0.2">
      <c r="A42" s="193">
        <v>35886</v>
      </c>
      <c r="B42" s="195">
        <v>91</v>
      </c>
      <c r="C42" s="196">
        <f t="shared" si="0"/>
        <v>8.8691796008868451E-3</v>
      </c>
      <c r="D42" s="196">
        <f t="shared" si="1"/>
        <v>1.288207678170239E-2</v>
      </c>
      <c r="E42" s="196"/>
    </row>
    <row r="43" spans="1:5" x14ac:dyDescent="0.2">
      <c r="A43" s="193">
        <v>35916</v>
      </c>
      <c r="B43" s="195">
        <v>91.3</v>
      </c>
      <c r="C43" s="196">
        <f t="shared" si="0"/>
        <v>1.1074197120708673E-2</v>
      </c>
      <c r="D43" s="196">
        <f t="shared" si="1"/>
        <v>1.2838929262305454E-2</v>
      </c>
      <c r="E43" s="196"/>
    </row>
    <row r="44" spans="1:5" x14ac:dyDescent="0.2">
      <c r="A44" s="193">
        <v>35947</v>
      </c>
      <c r="B44" s="195">
        <v>91.4</v>
      </c>
      <c r="C44" s="196">
        <f t="shared" si="0"/>
        <v>9.944751381215422E-3</v>
      </c>
      <c r="D44" s="196">
        <f t="shared" si="1"/>
        <v>1.3393453765531138E-2</v>
      </c>
      <c r="E44" s="196"/>
    </row>
    <row r="45" spans="1:5" x14ac:dyDescent="0.2">
      <c r="A45" s="193">
        <v>35977</v>
      </c>
      <c r="B45" s="195">
        <v>91.4</v>
      </c>
      <c r="C45" s="196">
        <f t="shared" si="0"/>
        <v>9.944751381215422E-3</v>
      </c>
      <c r="D45" s="196">
        <f t="shared" si="1"/>
        <v>1.3393453765531138E-2</v>
      </c>
      <c r="E45" s="196"/>
    </row>
    <row r="46" spans="1:5" x14ac:dyDescent="0.2">
      <c r="A46" s="193">
        <v>36008</v>
      </c>
      <c r="B46" s="195">
        <v>91.4</v>
      </c>
      <c r="C46" s="196">
        <f t="shared" si="0"/>
        <v>8.8300220750552327E-3</v>
      </c>
      <c r="D46" s="196">
        <f t="shared" si="1"/>
        <v>1.3393453765531138E-2</v>
      </c>
      <c r="E46" s="196"/>
    </row>
    <row r="47" spans="1:5" x14ac:dyDescent="0.2">
      <c r="A47" s="193">
        <v>36039</v>
      </c>
      <c r="B47" s="195">
        <v>91.2</v>
      </c>
      <c r="C47" s="196">
        <f t="shared" si="0"/>
        <v>6.6225165562914245E-3</v>
      </c>
      <c r="D47" s="196">
        <f t="shared" si="1"/>
        <v>1.1715880852437577E-2</v>
      </c>
      <c r="E47" s="196"/>
    </row>
    <row r="48" spans="1:5" x14ac:dyDescent="0.2">
      <c r="A48" s="193">
        <v>36069</v>
      </c>
      <c r="B48" s="195">
        <v>91.6</v>
      </c>
      <c r="C48" s="196">
        <f t="shared" si="0"/>
        <v>1.1037527593819041E-2</v>
      </c>
      <c r="D48" s="196">
        <f t="shared" si="1"/>
        <v>1.2796069828151735E-2</v>
      </c>
      <c r="E48" s="196"/>
    </row>
    <row r="49" spans="1:5" x14ac:dyDescent="0.2">
      <c r="A49" s="193">
        <v>36100</v>
      </c>
      <c r="B49" s="195">
        <v>91.6</v>
      </c>
      <c r="C49" s="196">
        <f t="shared" si="0"/>
        <v>1.2154696132596676E-2</v>
      </c>
      <c r="D49" s="196">
        <f t="shared" si="1"/>
        <v>1.0535361496019302E-2</v>
      </c>
      <c r="E49" s="196"/>
    </row>
    <row r="50" spans="1:5" x14ac:dyDescent="0.2">
      <c r="A50" s="193">
        <v>36130</v>
      </c>
      <c r="B50" s="195">
        <v>91.3</v>
      </c>
      <c r="C50" s="196">
        <f t="shared" si="0"/>
        <v>9.9557522123892017E-3</v>
      </c>
      <c r="D50" s="196">
        <f t="shared" si="1"/>
        <v>8.8791975397943812E-3</v>
      </c>
      <c r="E50" s="196"/>
    </row>
    <row r="51" spans="1:5" x14ac:dyDescent="0.2">
      <c r="A51" s="193">
        <v>36161</v>
      </c>
      <c r="B51" s="195">
        <v>91.5</v>
      </c>
      <c r="C51" s="196">
        <f t="shared" si="0"/>
        <v>6.6006600660064585E-3</v>
      </c>
      <c r="D51" s="196">
        <f t="shared" si="1"/>
        <v>8.8595307754617547E-3</v>
      </c>
      <c r="E51" s="196"/>
    </row>
    <row r="52" spans="1:5" x14ac:dyDescent="0.2">
      <c r="A52" s="193">
        <v>36192</v>
      </c>
      <c r="B52" s="195">
        <v>91.6</v>
      </c>
      <c r="C52" s="196">
        <f t="shared" si="0"/>
        <v>6.59340659340657E-3</v>
      </c>
      <c r="D52" s="196">
        <f t="shared" si="1"/>
        <v>8.2897245838831068E-3</v>
      </c>
      <c r="E52" s="196"/>
    </row>
    <row r="53" spans="1:5" x14ac:dyDescent="0.2">
      <c r="A53" s="193">
        <v>36220</v>
      </c>
      <c r="B53" s="195">
        <v>92</v>
      </c>
      <c r="C53" s="196">
        <f t="shared" si="0"/>
        <v>9.8792535675082949E-3</v>
      </c>
      <c r="D53" s="196">
        <f t="shared" si="1"/>
        <v>9.9285391066021855E-3</v>
      </c>
      <c r="E53" s="196"/>
    </row>
    <row r="54" spans="1:5" x14ac:dyDescent="0.2">
      <c r="A54" s="193">
        <v>36251</v>
      </c>
      <c r="B54" s="195">
        <v>92.5</v>
      </c>
      <c r="C54" s="196">
        <f t="shared" si="0"/>
        <v>1.6483516483516425E-2</v>
      </c>
      <c r="D54" s="196">
        <f t="shared" si="1"/>
        <v>1.2669191470022767E-2</v>
      </c>
      <c r="E54" s="196"/>
    </row>
    <row r="55" spans="1:5" x14ac:dyDescent="0.2">
      <c r="A55" s="193">
        <v>36281</v>
      </c>
      <c r="B55" s="195">
        <v>92.7</v>
      </c>
      <c r="C55" s="196">
        <f t="shared" si="0"/>
        <v>1.533406352683464E-2</v>
      </c>
      <c r="D55" s="196">
        <f t="shared" si="1"/>
        <v>1.3201891574281088E-2</v>
      </c>
      <c r="E55" s="196"/>
    </row>
    <row r="56" spans="1:5" x14ac:dyDescent="0.2">
      <c r="A56" s="193">
        <v>36312</v>
      </c>
      <c r="B56" s="195">
        <v>92.9</v>
      </c>
      <c r="C56" s="196">
        <f t="shared" si="0"/>
        <v>1.6411378555798661E-2</v>
      </c>
      <c r="D56" s="196">
        <f t="shared" si="1"/>
        <v>1.3172905784878619E-2</v>
      </c>
      <c r="E56" s="196"/>
    </row>
    <row r="57" spans="1:5" x14ac:dyDescent="0.2">
      <c r="A57" s="193">
        <v>36342</v>
      </c>
      <c r="B57" s="195">
        <v>93.1</v>
      </c>
      <c r="C57" s="196">
        <f t="shared" si="0"/>
        <v>1.8599562363238453E-2</v>
      </c>
      <c r="D57" s="196">
        <f t="shared" si="1"/>
        <v>1.4262925364008083E-2</v>
      </c>
      <c r="E57" s="196"/>
    </row>
    <row r="58" spans="1:5" x14ac:dyDescent="0.2">
      <c r="A58" s="193">
        <v>36373</v>
      </c>
      <c r="B58" s="195">
        <v>93.3</v>
      </c>
      <c r="C58" s="196">
        <f t="shared" si="0"/>
        <v>2.0787746170678245E-2</v>
      </c>
      <c r="D58" s="196">
        <f t="shared" si="1"/>
        <v>1.4791271396887407E-2</v>
      </c>
      <c r="E58" s="196"/>
    </row>
    <row r="59" spans="1:5" x14ac:dyDescent="0.2">
      <c r="A59" s="193">
        <v>36404</v>
      </c>
      <c r="B59" s="195">
        <v>93.6</v>
      </c>
      <c r="C59" s="196">
        <f t="shared" si="0"/>
        <v>2.631578947368407E-2</v>
      </c>
      <c r="D59" s="196">
        <f t="shared" si="1"/>
        <v>1.6421459229121638E-2</v>
      </c>
      <c r="E59" s="196"/>
    </row>
    <row r="60" spans="1:5" x14ac:dyDescent="0.2">
      <c r="A60" s="193">
        <v>36434</v>
      </c>
      <c r="B60" s="195">
        <v>93.7</v>
      </c>
      <c r="C60" s="196">
        <f t="shared" si="0"/>
        <v>2.2925764192139875E-2</v>
      </c>
      <c r="D60" s="196">
        <f t="shared" si="1"/>
        <v>1.6964274466334972E-2</v>
      </c>
      <c r="E60" s="196"/>
    </row>
    <row r="61" spans="1:5" x14ac:dyDescent="0.2">
      <c r="A61" s="193">
        <v>36465</v>
      </c>
      <c r="B61" s="195">
        <v>93.6</v>
      </c>
      <c r="C61" s="196">
        <f t="shared" si="0"/>
        <v>2.1834061135371119E-2</v>
      </c>
      <c r="D61" s="196">
        <f t="shared" si="1"/>
        <v>1.6982863005276405E-2</v>
      </c>
      <c r="E61" s="196"/>
    </row>
    <row r="62" spans="1:5" x14ac:dyDescent="0.2">
      <c r="A62" s="193">
        <v>36495</v>
      </c>
      <c r="B62" s="195">
        <v>93.7</v>
      </c>
      <c r="C62" s="196">
        <f t="shared" si="0"/>
        <v>2.6286966046002336E-2</v>
      </c>
      <c r="D62" s="196">
        <f t="shared" si="1"/>
        <v>1.8088613421622046E-2</v>
      </c>
      <c r="E62" s="196"/>
    </row>
    <row r="63" spans="1:5" x14ac:dyDescent="0.2">
      <c r="A63" s="193">
        <v>36526</v>
      </c>
      <c r="B63" s="195">
        <v>93.5</v>
      </c>
      <c r="C63" s="196">
        <f t="shared" si="0"/>
        <v>2.1857923497267784E-2</v>
      </c>
      <c r="D63" s="196">
        <f t="shared" si="1"/>
        <v>1.4200601600111717E-2</v>
      </c>
      <c r="E63" s="196"/>
    </row>
    <row r="64" spans="1:5" x14ac:dyDescent="0.2">
      <c r="A64" s="193">
        <v>36557</v>
      </c>
      <c r="B64" s="195">
        <v>94.1</v>
      </c>
      <c r="C64" s="196">
        <f t="shared" si="0"/>
        <v>2.729257641921401E-2</v>
      </c>
      <c r="D64" s="196">
        <f t="shared" si="1"/>
        <v>1.689032548546443E-2</v>
      </c>
      <c r="E64" s="196"/>
    </row>
    <row r="65" spans="1:5" x14ac:dyDescent="0.2">
      <c r="A65" s="193">
        <v>36586</v>
      </c>
      <c r="B65" s="195">
        <v>94.8</v>
      </c>
      <c r="C65" s="196">
        <f t="shared" si="0"/>
        <v>3.0434782608695699E-2</v>
      </c>
      <c r="D65" s="196">
        <f t="shared" si="1"/>
        <v>2.0105244134578149E-2</v>
      </c>
      <c r="E65" s="196"/>
    </row>
    <row r="66" spans="1:5" x14ac:dyDescent="0.2">
      <c r="A66" s="193">
        <v>36617</v>
      </c>
      <c r="B66" s="195">
        <v>94.5</v>
      </c>
      <c r="C66" s="196">
        <f t="shared" si="0"/>
        <v>2.1621621621621623E-2</v>
      </c>
      <c r="D66" s="196">
        <f t="shared" si="1"/>
        <v>1.904933073013626E-2</v>
      </c>
      <c r="E66" s="196"/>
    </row>
    <row r="67" spans="1:5" x14ac:dyDescent="0.2">
      <c r="A67" s="193">
        <v>36647</v>
      </c>
      <c r="B67" s="195">
        <v>94.9</v>
      </c>
      <c r="C67" s="196">
        <f t="shared" si="0"/>
        <v>2.373247033441217E-2</v>
      </c>
      <c r="D67" s="196">
        <f t="shared" si="1"/>
        <v>1.9524619157871737E-2</v>
      </c>
      <c r="E67" s="196"/>
    </row>
    <row r="68" spans="1:5" x14ac:dyDescent="0.2">
      <c r="A68" s="193">
        <v>36678</v>
      </c>
      <c r="B68" s="195">
        <v>95.5</v>
      </c>
      <c r="C68" s="196">
        <f t="shared" si="0"/>
        <v>2.7987082884822323E-2</v>
      </c>
      <c r="D68" s="196">
        <f t="shared" si="1"/>
        <v>2.2182844726185147E-2</v>
      </c>
      <c r="E68" s="196"/>
    </row>
    <row r="69" spans="1:5" x14ac:dyDescent="0.2">
      <c r="A69" s="193">
        <v>36708</v>
      </c>
      <c r="B69" s="195">
        <v>95.8</v>
      </c>
      <c r="C69" s="196">
        <f t="shared" si="0"/>
        <v>2.9001074113855996E-2</v>
      </c>
      <c r="D69" s="196">
        <f t="shared" si="1"/>
        <v>2.3787108613737118E-2</v>
      </c>
      <c r="E69" s="196"/>
    </row>
    <row r="70" spans="1:5" x14ac:dyDescent="0.2">
      <c r="A70" s="193">
        <v>36739</v>
      </c>
      <c r="B70" s="195">
        <v>95.7</v>
      </c>
      <c r="C70" s="196">
        <f t="shared" si="0"/>
        <v>2.5723472668810254E-2</v>
      </c>
      <c r="D70" s="196">
        <f t="shared" si="1"/>
        <v>2.3252633448825444E-2</v>
      </c>
      <c r="E70" s="196"/>
    </row>
    <row r="71" spans="1:5" x14ac:dyDescent="0.2">
      <c r="A71" s="193">
        <v>36770</v>
      </c>
      <c r="B71" s="195">
        <v>96.1</v>
      </c>
      <c r="C71" s="196">
        <f t="shared" si="0"/>
        <v>2.6709401709401615E-2</v>
      </c>
      <c r="D71" s="196">
        <f t="shared" si="1"/>
        <v>2.6512576725408854E-2</v>
      </c>
      <c r="E71" s="196"/>
    </row>
    <row r="72" spans="1:5" x14ac:dyDescent="0.2">
      <c r="A72" s="193">
        <v>36800</v>
      </c>
      <c r="B72" s="195">
        <v>96.3</v>
      </c>
      <c r="C72" s="196">
        <f t="shared" si="0"/>
        <v>2.7748132337246378E-2</v>
      </c>
      <c r="D72" s="196">
        <f t="shared" si="1"/>
        <v>2.5334113188536289E-2</v>
      </c>
      <c r="E72" s="196"/>
    </row>
    <row r="73" spans="1:5" x14ac:dyDescent="0.2">
      <c r="A73" s="193">
        <v>36831</v>
      </c>
      <c r="B73" s="195">
        <v>96.6</v>
      </c>
      <c r="C73" s="196">
        <f t="shared" si="0"/>
        <v>3.2051282051282159E-2</v>
      </c>
      <c r="D73" s="196">
        <f t="shared" si="1"/>
        <v>2.6929964914077287E-2</v>
      </c>
      <c r="E73" s="196"/>
    </row>
    <row r="74" spans="1:5" x14ac:dyDescent="0.2">
      <c r="A74" s="193">
        <v>36861</v>
      </c>
      <c r="B74" s="195">
        <v>96.7</v>
      </c>
      <c r="C74" s="196">
        <f t="shared" si="0"/>
        <v>3.2017075773745907E-2</v>
      </c>
      <c r="D74" s="196">
        <f t="shared" si="1"/>
        <v>2.914803289104384E-2</v>
      </c>
      <c r="E74" s="196"/>
    </row>
    <row r="75" spans="1:5" x14ac:dyDescent="0.2">
      <c r="A75" s="193">
        <v>36892</v>
      </c>
      <c r="B75" s="195">
        <v>96.3</v>
      </c>
      <c r="C75" s="196">
        <f t="shared" si="0"/>
        <v>2.9946524064171198E-2</v>
      </c>
      <c r="D75" s="196">
        <f t="shared" si="1"/>
        <v>2.5894252052053757E-2</v>
      </c>
      <c r="E75" s="196"/>
    </row>
    <row r="76" spans="1:5" x14ac:dyDescent="0.2">
      <c r="A76" s="193">
        <v>36923</v>
      </c>
      <c r="B76" s="195">
        <v>96.8</v>
      </c>
      <c r="C76" s="196">
        <f t="shared" si="0"/>
        <v>2.8692879914984148E-2</v>
      </c>
      <c r="D76" s="196">
        <f t="shared" si="1"/>
        <v>2.7992489735195081E-2</v>
      </c>
      <c r="E76" s="196"/>
    </row>
    <row r="77" spans="1:5" x14ac:dyDescent="0.2">
      <c r="A77" s="193">
        <v>36951</v>
      </c>
      <c r="B77" s="195">
        <v>97.1</v>
      </c>
      <c r="C77" s="196">
        <f t="shared" si="0"/>
        <v>2.4261603375527407E-2</v>
      </c>
      <c r="D77" s="196">
        <f t="shared" si="1"/>
        <v>2.7343556269613156E-2</v>
      </c>
      <c r="E77" s="196"/>
    </row>
    <row r="78" spans="1:5" x14ac:dyDescent="0.2">
      <c r="A78" s="193">
        <v>36982</v>
      </c>
      <c r="B78" s="195">
        <v>97.8</v>
      </c>
      <c r="C78" s="196">
        <f t="shared" si="0"/>
        <v>3.4920634920634797E-2</v>
      </c>
      <c r="D78" s="196">
        <f t="shared" si="1"/>
        <v>2.8249627910118535E-2</v>
      </c>
      <c r="E78" s="196"/>
    </row>
    <row r="79" spans="1:5" x14ac:dyDescent="0.2">
      <c r="A79" s="193">
        <v>37012</v>
      </c>
      <c r="B79" s="195">
        <v>98.6</v>
      </c>
      <c r="C79" s="196">
        <f t="shared" si="0"/>
        <v>3.8988408851422518E-2</v>
      </c>
      <c r="D79" s="196">
        <f t="shared" si="1"/>
        <v>3.1332230875330991E-2</v>
      </c>
      <c r="E79" s="196"/>
    </row>
    <row r="80" spans="1:5" x14ac:dyDescent="0.2">
      <c r="A80" s="193">
        <v>37043</v>
      </c>
      <c r="B80" s="195">
        <v>98.7</v>
      </c>
      <c r="C80" s="196">
        <f t="shared" si="0"/>
        <v>3.3507853403141441E-2</v>
      </c>
      <c r="D80" s="196">
        <f t="shared" si="1"/>
        <v>3.074377192319222E-2</v>
      </c>
      <c r="E80" s="196"/>
    </row>
    <row r="81" spans="1:5" x14ac:dyDescent="0.2">
      <c r="A81" s="193">
        <v>37073</v>
      </c>
      <c r="B81" s="195">
        <v>98.4</v>
      </c>
      <c r="C81" s="196">
        <f t="shared" si="0"/>
        <v>2.7139874739039671E-2</v>
      </c>
      <c r="D81" s="196">
        <f t="shared" si="1"/>
        <v>2.8070053241336046E-2</v>
      </c>
      <c r="E81" s="196"/>
    </row>
    <row r="82" spans="1:5" x14ac:dyDescent="0.2">
      <c r="A82" s="193">
        <v>37104</v>
      </c>
      <c r="B82" s="195">
        <v>98.4</v>
      </c>
      <c r="C82" s="196">
        <f t="shared" si="0"/>
        <v>2.8213166144200663E-2</v>
      </c>
      <c r="D82" s="196">
        <f t="shared" si="1"/>
        <v>2.6967564931445143E-2</v>
      </c>
      <c r="E82" s="196"/>
    </row>
    <row r="83" spans="1:5" x14ac:dyDescent="0.2">
      <c r="A83" s="193">
        <v>37135</v>
      </c>
      <c r="B83" s="195">
        <v>98.6</v>
      </c>
      <c r="C83" s="196">
        <f t="shared" si="0"/>
        <v>2.6014568158168494E-2</v>
      </c>
      <c r="D83" s="196">
        <f t="shared" si="1"/>
        <v>2.6361926134637725E-2</v>
      </c>
      <c r="E83" s="196"/>
    </row>
    <row r="84" spans="1:5" x14ac:dyDescent="0.2">
      <c r="A84" s="193">
        <v>37165</v>
      </c>
      <c r="B84" s="195">
        <v>98.1</v>
      </c>
      <c r="C84" s="196">
        <f t="shared" si="0"/>
        <v>1.8691588785046731E-2</v>
      </c>
      <c r="D84" s="196">
        <f t="shared" si="1"/>
        <v>2.3209840551533301E-2</v>
      </c>
      <c r="E84" s="196"/>
    </row>
    <row r="85" spans="1:5" x14ac:dyDescent="0.2">
      <c r="A85" s="193">
        <v>37196</v>
      </c>
      <c r="B85" s="195">
        <v>97.2</v>
      </c>
      <c r="C85" s="196">
        <f t="shared" si="0"/>
        <v>6.2111801242237252E-3</v>
      </c>
      <c r="D85" s="196">
        <f t="shared" si="1"/>
        <v>1.904933073013626E-2</v>
      </c>
      <c r="E85" s="196"/>
    </row>
    <row r="86" spans="1:5" x14ac:dyDescent="0.2">
      <c r="A86" s="193">
        <v>37226</v>
      </c>
      <c r="B86" s="195">
        <v>97.4</v>
      </c>
      <c r="C86" s="196">
        <f t="shared" si="0"/>
        <v>7.2388831437435464E-3</v>
      </c>
      <c r="D86" s="196">
        <f t="shared" si="1"/>
        <v>1.9552709175754357E-2</v>
      </c>
      <c r="E86" s="196"/>
    </row>
    <row r="87" spans="1:5" x14ac:dyDescent="0.2">
      <c r="A87" s="193">
        <v>37257</v>
      </c>
      <c r="B87" s="195">
        <v>97.6</v>
      </c>
      <c r="C87" s="196">
        <f t="shared" si="0"/>
        <v>1.349948078920038E-2</v>
      </c>
      <c r="D87" s="196">
        <f t="shared" si="1"/>
        <v>2.1689907643057227E-2</v>
      </c>
      <c r="E87" s="196"/>
    </row>
    <row r="88" spans="1:5" x14ac:dyDescent="0.2">
      <c r="A88" s="193">
        <v>37288</v>
      </c>
      <c r="B88" s="195">
        <v>98.2</v>
      </c>
      <c r="C88" s="196">
        <f t="shared" si="0"/>
        <v>1.4462809917355379E-2</v>
      </c>
      <c r="D88" s="196">
        <f t="shared" si="1"/>
        <v>2.1553067393236924E-2</v>
      </c>
      <c r="E88" s="196"/>
    </row>
    <row r="89" spans="1:5" x14ac:dyDescent="0.2">
      <c r="A89" s="193">
        <v>37316</v>
      </c>
      <c r="B89" s="195">
        <v>98.9</v>
      </c>
      <c r="C89" s="196">
        <f t="shared" si="0"/>
        <v>1.8537590113285374E-2</v>
      </c>
      <c r="D89" s="196">
        <f t="shared" si="1"/>
        <v>2.1395587002254191E-2</v>
      </c>
      <c r="E89" s="196"/>
    </row>
    <row r="90" spans="1:5" x14ac:dyDescent="0.2">
      <c r="A90" s="193">
        <v>37347</v>
      </c>
      <c r="B90" s="195">
        <v>99.5</v>
      </c>
      <c r="C90" s="196">
        <f t="shared" si="0"/>
        <v>1.7382413087934534E-2</v>
      </c>
      <c r="D90" s="196">
        <f t="shared" si="1"/>
        <v>2.6114054532951458E-2</v>
      </c>
      <c r="E90" s="196"/>
    </row>
    <row r="91" spans="1:5" x14ac:dyDescent="0.2">
      <c r="A91" s="193">
        <v>37377</v>
      </c>
      <c r="B91" s="195">
        <v>99.7</v>
      </c>
      <c r="C91" s="196">
        <f t="shared" ref="C91:C154" si="2">B91/B79-1</f>
        <v>1.1156186612576224E-2</v>
      </c>
      <c r="D91" s="196">
        <f t="shared" ref="D91:D154" si="3">(B91/B67)^0.5-1</f>
        <v>2.4977832652429921E-2</v>
      </c>
      <c r="E91" s="196"/>
    </row>
    <row r="92" spans="1:5" x14ac:dyDescent="0.2">
      <c r="A92" s="193">
        <v>37408</v>
      </c>
      <c r="B92" s="195">
        <v>99.9</v>
      </c>
      <c r="C92" s="196">
        <f t="shared" si="2"/>
        <v>1.2158054711246313E-2</v>
      </c>
      <c r="D92" s="196">
        <f t="shared" si="3"/>
        <v>2.2777247708082093E-2</v>
      </c>
      <c r="E92" s="196"/>
    </row>
    <row r="93" spans="1:5" x14ac:dyDescent="0.2">
      <c r="A93" s="193">
        <v>37438</v>
      </c>
      <c r="B93" s="195">
        <v>100.5</v>
      </c>
      <c r="C93" s="196">
        <f t="shared" si="2"/>
        <v>2.1341463414634054E-2</v>
      </c>
      <c r="D93" s="196">
        <f t="shared" si="3"/>
        <v>2.4236565836962765E-2</v>
      </c>
      <c r="E93" s="196"/>
    </row>
    <row r="94" spans="1:5" x14ac:dyDescent="0.2">
      <c r="A94" s="193">
        <v>37469</v>
      </c>
      <c r="B94" s="195">
        <v>100.9</v>
      </c>
      <c r="C94" s="196">
        <f t="shared" si="2"/>
        <v>2.5406504065040636E-2</v>
      </c>
      <c r="D94" s="196">
        <f t="shared" si="3"/>
        <v>2.68088761447145E-2</v>
      </c>
      <c r="E94" s="196"/>
    </row>
    <row r="95" spans="1:5" x14ac:dyDescent="0.2">
      <c r="A95" s="193">
        <v>37500</v>
      </c>
      <c r="B95" s="195">
        <v>100.9</v>
      </c>
      <c r="C95" s="196">
        <f t="shared" si="2"/>
        <v>2.3326572008113722E-2</v>
      </c>
      <c r="D95" s="196">
        <f t="shared" si="3"/>
        <v>2.4669688662489753E-2</v>
      </c>
      <c r="E95" s="196"/>
    </row>
    <row r="96" spans="1:5" x14ac:dyDescent="0.2">
      <c r="A96" s="193">
        <v>37530</v>
      </c>
      <c r="B96" s="195">
        <v>101.2</v>
      </c>
      <c r="C96" s="196">
        <f t="shared" si="2"/>
        <v>3.1600407747196746E-2</v>
      </c>
      <c r="D96" s="196">
        <f t="shared" si="3"/>
        <v>2.5125679299515813E-2</v>
      </c>
      <c r="E96" s="196"/>
    </row>
    <row r="97" spans="1:5" x14ac:dyDescent="0.2">
      <c r="A97" s="193">
        <v>37561</v>
      </c>
      <c r="B97" s="195">
        <v>101.5</v>
      </c>
      <c r="C97" s="196">
        <f t="shared" si="2"/>
        <v>4.4238683127572065E-2</v>
      </c>
      <c r="D97" s="196">
        <f t="shared" si="3"/>
        <v>2.5048602594608393E-2</v>
      </c>
      <c r="E97" s="196"/>
    </row>
    <row r="98" spans="1:5" x14ac:dyDescent="0.2">
      <c r="A98" s="193">
        <v>37591</v>
      </c>
      <c r="B98" s="195">
        <v>101.1</v>
      </c>
      <c r="C98" s="196">
        <f t="shared" si="2"/>
        <v>3.7987679671457775E-2</v>
      </c>
      <c r="D98" s="196">
        <f t="shared" si="3"/>
        <v>2.2497702290447563E-2</v>
      </c>
      <c r="E98" s="196"/>
    </row>
    <row r="99" spans="1:5" x14ac:dyDescent="0.2">
      <c r="A99" s="193">
        <v>37622</v>
      </c>
      <c r="B99" s="195">
        <v>102</v>
      </c>
      <c r="C99" s="196">
        <f t="shared" si="2"/>
        <v>4.508196721311486E-2</v>
      </c>
      <c r="D99" s="196">
        <f t="shared" si="3"/>
        <v>2.916958328190411E-2</v>
      </c>
      <c r="E99" s="196"/>
    </row>
    <row r="100" spans="1:5" x14ac:dyDescent="0.2">
      <c r="A100" s="193">
        <v>37653</v>
      </c>
      <c r="B100" s="195">
        <v>102.8</v>
      </c>
      <c r="C100" s="196">
        <f t="shared" si="2"/>
        <v>4.6843177189409335E-2</v>
      </c>
      <c r="D100" s="196">
        <f t="shared" si="3"/>
        <v>3.0525822614057674E-2</v>
      </c>
      <c r="E100" s="196"/>
    </row>
    <row r="101" spans="1:5" x14ac:dyDescent="0.2">
      <c r="A101" s="193">
        <v>37681</v>
      </c>
      <c r="B101" s="195">
        <v>103.1</v>
      </c>
      <c r="C101" s="196">
        <f t="shared" si="2"/>
        <v>4.2467138523761161E-2</v>
      </c>
      <c r="D101" s="196">
        <f t="shared" si="3"/>
        <v>3.0432902737623335E-2</v>
      </c>
      <c r="E101" s="196"/>
    </row>
    <row r="102" spans="1:5" x14ac:dyDescent="0.2">
      <c r="A102" s="193">
        <v>37712</v>
      </c>
      <c r="B102" s="195">
        <v>102.4</v>
      </c>
      <c r="C102" s="196">
        <f t="shared" si="2"/>
        <v>2.9145728643216184E-2</v>
      </c>
      <c r="D102" s="196">
        <f t="shared" si="3"/>
        <v>2.3247167025727045E-2</v>
      </c>
      <c r="E102" s="196"/>
    </row>
    <row r="103" spans="1:5" x14ac:dyDescent="0.2">
      <c r="A103" s="193">
        <v>37742</v>
      </c>
      <c r="B103" s="195">
        <v>102.5</v>
      </c>
      <c r="C103" s="196">
        <f t="shared" si="2"/>
        <v>2.8084252758274753E-2</v>
      </c>
      <c r="D103" s="196">
        <f t="shared" si="3"/>
        <v>1.9585088423470953E-2</v>
      </c>
      <c r="E103" s="196"/>
    </row>
    <row r="104" spans="1:5" x14ac:dyDescent="0.2">
      <c r="A104" s="193">
        <v>37773</v>
      </c>
      <c r="B104" s="195">
        <v>102.5</v>
      </c>
      <c r="C104" s="196">
        <f t="shared" si="2"/>
        <v>2.6026026026025884E-2</v>
      </c>
      <c r="D104" s="196">
        <f t="shared" si="3"/>
        <v>1.9068450392618619E-2</v>
      </c>
      <c r="E104" s="196"/>
    </row>
    <row r="105" spans="1:5" x14ac:dyDescent="0.2">
      <c r="A105" s="193">
        <v>37803</v>
      </c>
      <c r="B105" s="195">
        <v>102.6</v>
      </c>
      <c r="C105" s="196">
        <f t="shared" si="2"/>
        <v>2.0895522388059584E-2</v>
      </c>
      <c r="D105" s="196">
        <f t="shared" si="3"/>
        <v>2.1118468557526526E-2</v>
      </c>
      <c r="E105" s="196"/>
    </row>
    <row r="106" spans="1:5" x14ac:dyDescent="0.2">
      <c r="A106" s="193">
        <v>37834</v>
      </c>
      <c r="B106" s="195">
        <v>102.9</v>
      </c>
      <c r="C106" s="196">
        <f t="shared" si="2"/>
        <v>1.9821605550049526E-2</v>
      </c>
      <c r="D106" s="196">
        <f t="shared" si="3"/>
        <v>2.2610242133860536E-2</v>
      </c>
      <c r="E106" s="196"/>
    </row>
    <row r="107" spans="1:5" x14ac:dyDescent="0.2">
      <c r="A107" s="193">
        <v>37865</v>
      </c>
      <c r="B107" s="195">
        <v>103.1</v>
      </c>
      <c r="C107" s="196">
        <f t="shared" si="2"/>
        <v>2.1803766105054301E-2</v>
      </c>
      <c r="D107" s="196">
        <f t="shared" si="3"/>
        <v>2.2564885585880878E-2</v>
      </c>
      <c r="E107" s="196"/>
    </row>
    <row r="108" spans="1:5" x14ac:dyDescent="0.2">
      <c r="A108" s="193">
        <v>37895</v>
      </c>
      <c r="B108" s="195">
        <v>102.8</v>
      </c>
      <c r="C108" s="196">
        <f t="shared" si="2"/>
        <v>1.5810276679841806E-2</v>
      </c>
      <c r="D108" s="196">
        <f t="shared" si="3"/>
        <v>2.3674897424332597E-2</v>
      </c>
      <c r="E108" s="196"/>
    </row>
    <row r="109" spans="1:5" x14ac:dyDescent="0.2">
      <c r="A109" s="193">
        <v>37926</v>
      </c>
      <c r="B109" s="195">
        <v>103.1</v>
      </c>
      <c r="C109" s="196">
        <f t="shared" si="2"/>
        <v>1.5763546798029493E-2</v>
      </c>
      <c r="D109" s="196">
        <f t="shared" si="3"/>
        <v>2.9902708258098709E-2</v>
      </c>
      <c r="E109" s="196"/>
    </row>
    <row r="110" spans="1:5" x14ac:dyDescent="0.2">
      <c r="A110" s="193">
        <v>37956</v>
      </c>
      <c r="B110" s="195">
        <v>103.2</v>
      </c>
      <c r="C110" s="196">
        <f t="shared" si="2"/>
        <v>2.0771513353115889E-2</v>
      </c>
      <c r="D110" s="196">
        <f t="shared" si="3"/>
        <v>2.9343603768986037E-2</v>
      </c>
      <c r="E110" s="196"/>
    </row>
    <row r="111" spans="1:5" x14ac:dyDescent="0.2">
      <c r="A111" s="193">
        <v>37987</v>
      </c>
      <c r="B111" s="195">
        <v>103.3</v>
      </c>
      <c r="C111" s="196">
        <f t="shared" si="2"/>
        <v>1.2745098039215641E-2</v>
      </c>
      <c r="D111" s="196">
        <f t="shared" si="3"/>
        <v>2.8786488706117552E-2</v>
      </c>
      <c r="E111" s="196"/>
    </row>
    <row r="112" spans="1:5" x14ac:dyDescent="0.2">
      <c r="A112" s="193">
        <v>38018</v>
      </c>
      <c r="B112" s="195">
        <v>103.5</v>
      </c>
      <c r="C112" s="196">
        <f t="shared" si="2"/>
        <v>6.809338521400754E-3</v>
      </c>
      <c r="D112" s="196">
        <f t="shared" si="3"/>
        <v>2.6631134712809423E-2</v>
      </c>
      <c r="E112" s="196"/>
    </row>
    <row r="113" spans="1:5" x14ac:dyDescent="0.2">
      <c r="A113" s="193">
        <v>38047</v>
      </c>
      <c r="B113" s="195">
        <v>103.9</v>
      </c>
      <c r="C113" s="196">
        <f t="shared" si="2"/>
        <v>7.7594568380214834E-3</v>
      </c>
      <c r="D113" s="196">
        <f t="shared" si="3"/>
        <v>2.4966398127368894E-2</v>
      </c>
      <c r="E113" s="196"/>
    </row>
    <row r="114" spans="1:5" x14ac:dyDescent="0.2">
      <c r="A114" s="193">
        <v>38078</v>
      </c>
      <c r="B114" s="195">
        <v>104.1</v>
      </c>
      <c r="C114" s="196">
        <f t="shared" si="2"/>
        <v>1.6601562499999778E-2</v>
      </c>
      <c r="D114" s="196">
        <f t="shared" si="3"/>
        <v>2.2854415730261479E-2</v>
      </c>
      <c r="E114" s="196"/>
    </row>
    <row r="115" spans="1:5" x14ac:dyDescent="0.2">
      <c r="A115" s="193">
        <v>38108</v>
      </c>
      <c r="B115" s="195">
        <v>105</v>
      </c>
      <c r="C115" s="196">
        <f t="shared" si="2"/>
        <v>2.4390243902439046E-2</v>
      </c>
      <c r="D115" s="196">
        <f t="shared" si="3"/>
        <v>2.6235586225358931E-2</v>
      </c>
      <c r="E115" s="196"/>
    </row>
    <row r="116" spans="1:5" x14ac:dyDescent="0.2">
      <c r="A116" s="193">
        <v>38139</v>
      </c>
      <c r="B116" s="195">
        <v>105.1</v>
      </c>
      <c r="C116" s="196">
        <f t="shared" si="2"/>
        <v>2.5365853658536608E-2</v>
      </c>
      <c r="D116" s="196">
        <f t="shared" si="3"/>
        <v>2.5695886728640538E-2</v>
      </c>
      <c r="E116" s="196"/>
    </row>
    <row r="117" spans="1:5" x14ac:dyDescent="0.2">
      <c r="A117" s="193">
        <v>38169</v>
      </c>
      <c r="B117" s="195">
        <v>105</v>
      </c>
      <c r="C117" s="196">
        <f t="shared" si="2"/>
        <v>2.3391812865497075E-2</v>
      </c>
      <c r="D117" s="196">
        <f t="shared" si="3"/>
        <v>2.2142905567995808E-2</v>
      </c>
      <c r="E117" s="196"/>
    </row>
    <row r="118" spans="1:5" x14ac:dyDescent="0.2">
      <c r="A118" s="193">
        <v>38200</v>
      </c>
      <c r="B118" s="195">
        <v>104.8</v>
      </c>
      <c r="C118" s="196">
        <f t="shared" si="2"/>
        <v>1.8464528668610258E-2</v>
      </c>
      <c r="D118" s="196">
        <f t="shared" si="3"/>
        <v>1.9142841226192697E-2</v>
      </c>
      <c r="E118" s="196"/>
    </row>
    <row r="119" spans="1:5" x14ac:dyDescent="0.2">
      <c r="A119" s="193">
        <v>38231</v>
      </c>
      <c r="B119" s="195">
        <v>105</v>
      </c>
      <c r="C119" s="196">
        <f t="shared" si="2"/>
        <v>1.8428709990300662E-2</v>
      </c>
      <c r="D119" s="196">
        <f t="shared" si="3"/>
        <v>2.0114842249440823E-2</v>
      </c>
      <c r="E119" s="196"/>
    </row>
    <row r="120" spans="1:5" x14ac:dyDescent="0.2">
      <c r="A120" s="193">
        <v>38261</v>
      </c>
      <c r="B120" s="195">
        <v>105.2</v>
      </c>
      <c r="C120" s="196">
        <f t="shared" si="2"/>
        <v>2.3346303501945664E-2</v>
      </c>
      <c r="D120" s="196">
        <f t="shared" si="3"/>
        <v>1.9571327421286755E-2</v>
      </c>
      <c r="E120" s="196"/>
    </row>
    <row r="121" spans="1:5" x14ac:dyDescent="0.2">
      <c r="A121" s="193">
        <v>38292</v>
      </c>
      <c r="B121" s="195">
        <v>105.6</v>
      </c>
      <c r="C121" s="196">
        <f t="shared" si="2"/>
        <v>2.4248302618816719E-2</v>
      </c>
      <c r="D121" s="196">
        <f t="shared" si="3"/>
        <v>1.9997102285075563E-2</v>
      </c>
      <c r="E121" s="196"/>
    </row>
    <row r="122" spans="1:5" x14ac:dyDescent="0.2">
      <c r="A122" s="193">
        <v>38322</v>
      </c>
      <c r="B122" s="195">
        <v>105.4</v>
      </c>
      <c r="C122" s="196">
        <f t="shared" si="2"/>
        <v>2.1317829457364379E-2</v>
      </c>
      <c r="D122" s="196">
        <f t="shared" si="3"/>
        <v>2.1044634866523859E-2</v>
      </c>
      <c r="E122" s="196"/>
    </row>
    <row r="123" spans="1:5" x14ac:dyDescent="0.2">
      <c r="A123" s="193">
        <v>38353</v>
      </c>
      <c r="B123" s="195">
        <v>105.3</v>
      </c>
      <c r="C123" s="196">
        <f t="shared" si="2"/>
        <v>1.9361084220716362E-2</v>
      </c>
      <c r="D123" s="196">
        <f t="shared" si="3"/>
        <v>1.6047706151866903E-2</v>
      </c>
      <c r="E123" s="196"/>
    </row>
    <row r="124" spans="1:5" x14ac:dyDescent="0.2">
      <c r="A124" s="193">
        <v>38384</v>
      </c>
      <c r="B124" s="195">
        <v>105.7</v>
      </c>
      <c r="C124" s="196">
        <f t="shared" si="2"/>
        <v>2.1256038647343045E-2</v>
      </c>
      <c r="D124" s="196">
        <f t="shared" si="3"/>
        <v>1.4006960889084707E-2</v>
      </c>
      <c r="E124" s="196"/>
    </row>
    <row r="125" spans="1:5" x14ac:dyDescent="0.2">
      <c r="A125" s="193">
        <v>38412</v>
      </c>
      <c r="B125" s="195">
        <v>106.3</v>
      </c>
      <c r="C125" s="196">
        <f t="shared" si="2"/>
        <v>2.3099133782483072E-2</v>
      </c>
      <c r="D125" s="196">
        <f t="shared" si="3"/>
        <v>1.5400328615313041E-2</v>
      </c>
      <c r="E125" s="196"/>
    </row>
    <row r="126" spans="1:5" x14ac:dyDescent="0.2">
      <c r="A126" s="193">
        <v>38443</v>
      </c>
      <c r="B126" s="195">
        <v>106.6</v>
      </c>
      <c r="C126" s="196">
        <f t="shared" si="2"/>
        <v>2.4015369836695388E-2</v>
      </c>
      <c r="D126" s="196">
        <f t="shared" si="3"/>
        <v>2.0301732332156597E-2</v>
      </c>
      <c r="E126" s="196"/>
    </row>
    <row r="127" spans="1:5" x14ac:dyDescent="0.2">
      <c r="A127" s="193">
        <v>38473</v>
      </c>
      <c r="B127" s="195">
        <v>106.7</v>
      </c>
      <c r="C127" s="196">
        <f t="shared" si="2"/>
        <v>1.6190476190476311E-2</v>
      </c>
      <c r="D127" s="196">
        <f t="shared" si="3"/>
        <v>2.0282122628882293E-2</v>
      </c>
      <c r="E127" s="196"/>
    </row>
    <row r="128" spans="1:5" x14ac:dyDescent="0.2">
      <c r="A128" s="193">
        <v>38504</v>
      </c>
      <c r="B128" s="195">
        <v>106.9</v>
      </c>
      <c r="C128" s="196">
        <f t="shared" si="2"/>
        <v>1.7126546146527311E-2</v>
      </c>
      <c r="D128" s="196">
        <f t="shared" si="3"/>
        <v>2.1237890634837608E-2</v>
      </c>
      <c r="E128" s="196"/>
    </row>
    <row r="129" spans="1:5" x14ac:dyDescent="0.2">
      <c r="A129" s="193">
        <v>38534</v>
      </c>
      <c r="B129" s="195">
        <v>107.1</v>
      </c>
      <c r="C129" s="196">
        <f t="shared" si="2"/>
        <v>2.0000000000000018E-2</v>
      </c>
      <c r="D129" s="196">
        <f t="shared" si="3"/>
        <v>2.1694498919714755E-2</v>
      </c>
      <c r="E129" s="196"/>
    </row>
    <row r="130" spans="1:5" x14ac:dyDescent="0.2">
      <c r="A130" s="193">
        <v>38565</v>
      </c>
      <c r="B130" s="195">
        <v>107.5</v>
      </c>
      <c r="C130" s="196">
        <f t="shared" si="2"/>
        <v>2.57633587786259E-2</v>
      </c>
      <c r="D130" s="196">
        <f t="shared" si="3"/>
        <v>2.2107428661001238E-2</v>
      </c>
      <c r="E130" s="196"/>
    </row>
    <row r="131" spans="1:5" x14ac:dyDescent="0.2">
      <c r="A131" s="193">
        <v>38596</v>
      </c>
      <c r="B131" s="195">
        <v>108.4</v>
      </c>
      <c r="C131" s="196">
        <f t="shared" si="2"/>
        <v>3.2380952380952399E-2</v>
      </c>
      <c r="D131" s="196">
        <f t="shared" si="3"/>
        <v>2.5381100641069798E-2</v>
      </c>
      <c r="E131" s="196"/>
    </row>
    <row r="132" spans="1:5" x14ac:dyDescent="0.2">
      <c r="A132" s="193">
        <v>38626</v>
      </c>
      <c r="B132" s="195">
        <v>107.9</v>
      </c>
      <c r="C132" s="196">
        <f t="shared" si="2"/>
        <v>2.5665399239543696E-2</v>
      </c>
      <c r="D132" s="196">
        <f t="shared" si="3"/>
        <v>2.4505195175521965E-2</v>
      </c>
      <c r="E132" s="196"/>
    </row>
    <row r="133" spans="1:5" x14ac:dyDescent="0.2">
      <c r="A133" s="193">
        <v>38657</v>
      </c>
      <c r="B133" s="195">
        <v>107.7</v>
      </c>
      <c r="C133" s="196">
        <f t="shared" si="2"/>
        <v>1.9886363636363757E-2</v>
      </c>
      <c r="D133" s="196">
        <f t="shared" si="3"/>
        <v>2.2065006160871814E-2</v>
      </c>
      <c r="E133" s="196"/>
    </row>
    <row r="134" spans="1:5" x14ac:dyDescent="0.2">
      <c r="A134" s="193">
        <v>38687</v>
      </c>
      <c r="B134" s="195">
        <v>107.6</v>
      </c>
      <c r="C134" s="196">
        <f t="shared" si="2"/>
        <v>2.0872865275142205E-2</v>
      </c>
      <c r="D134" s="196">
        <f t="shared" si="3"/>
        <v>2.1095323128418109E-2</v>
      </c>
      <c r="E134" s="196"/>
    </row>
    <row r="135" spans="1:5" x14ac:dyDescent="0.2">
      <c r="A135" s="193">
        <v>38718</v>
      </c>
      <c r="B135" s="195">
        <v>108.2</v>
      </c>
      <c r="C135" s="196">
        <f t="shared" si="2"/>
        <v>2.7540360873694159E-2</v>
      </c>
      <c r="D135" s="196">
        <f t="shared" si="3"/>
        <v>2.3442551558588987E-2</v>
      </c>
      <c r="E135" s="196"/>
    </row>
    <row r="136" spans="1:5" x14ac:dyDescent="0.2">
      <c r="A136" s="193">
        <v>38749</v>
      </c>
      <c r="B136" s="195">
        <v>108</v>
      </c>
      <c r="C136" s="196">
        <f t="shared" si="2"/>
        <v>2.1759697256386046E-2</v>
      </c>
      <c r="D136" s="196">
        <f t="shared" si="3"/>
        <v>2.1507836910498401E-2</v>
      </c>
      <c r="E136" s="196"/>
    </row>
    <row r="137" spans="1:5" x14ac:dyDescent="0.2">
      <c r="A137" s="193">
        <v>38777</v>
      </c>
      <c r="B137" s="195">
        <v>108.6</v>
      </c>
      <c r="C137" s="196">
        <f t="shared" si="2"/>
        <v>2.1636876763875712E-2</v>
      </c>
      <c r="D137" s="196">
        <f t="shared" si="3"/>
        <v>2.2367743846294585E-2</v>
      </c>
      <c r="E137" s="196"/>
    </row>
    <row r="138" spans="1:5" x14ac:dyDescent="0.2">
      <c r="A138" s="193">
        <v>38808</v>
      </c>
      <c r="B138" s="195">
        <v>109.2</v>
      </c>
      <c r="C138" s="196">
        <f t="shared" si="2"/>
        <v>2.4390243902439046E-2</v>
      </c>
      <c r="D138" s="196">
        <f t="shared" si="3"/>
        <v>2.4202789718354101E-2</v>
      </c>
      <c r="E138" s="196"/>
    </row>
    <row r="139" spans="1:5" x14ac:dyDescent="0.2">
      <c r="A139" s="193">
        <v>38838</v>
      </c>
      <c r="B139" s="195">
        <v>109.7</v>
      </c>
      <c r="C139" s="196">
        <f t="shared" si="2"/>
        <v>2.8116213683224034E-2</v>
      </c>
      <c r="D139" s="196">
        <f t="shared" si="3"/>
        <v>2.2135952191245867E-2</v>
      </c>
      <c r="E139" s="196"/>
    </row>
    <row r="140" spans="1:5" x14ac:dyDescent="0.2">
      <c r="A140" s="193">
        <v>38869</v>
      </c>
      <c r="B140" s="195">
        <v>109.5</v>
      </c>
      <c r="C140" s="196">
        <f t="shared" si="2"/>
        <v>2.4321796071094415E-2</v>
      </c>
      <c r="D140" s="196">
        <f t="shared" si="3"/>
        <v>2.0717831028928213E-2</v>
      </c>
      <c r="E140" s="196"/>
    </row>
    <row r="141" spans="1:5" x14ac:dyDescent="0.2">
      <c r="A141" s="193">
        <v>38899</v>
      </c>
      <c r="B141" s="195">
        <v>109.6</v>
      </c>
      <c r="C141" s="196">
        <f t="shared" si="2"/>
        <v>2.3342670401493848E-2</v>
      </c>
      <c r="D141" s="196">
        <f t="shared" si="3"/>
        <v>2.1669968145058061E-2</v>
      </c>
      <c r="E141" s="196"/>
    </row>
    <row r="142" spans="1:5" x14ac:dyDescent="0.2">
      <c r="A142" s="193">
        <v>38930</v>
      </c>
      <c r="B142" s="195">
        <v>109.8</v>
      </c>
      <c r="C142" s="196">
        <f t="shared" si="2"/>
        <v>2.1395348837209172E-2</v>
      </c>
      <c r="D142" s="196">
        <f t="shared" si="3"/>
        <v>2.3577023806280017E-2</v>
      </c>
      <c r="E142" s="196"/>
    </row>
    <row r="143" spans="1:5" x14ac:dyDescent="0.2">
      <c r="A143" s="193">
        <v>38961</v>
      </c>
      <c r="B143" s="195">
        <v>109.2</v>
      </c>
      <c r="C143" s="196">
        <f t="shared" si="2"/>
        <v>7.3800738007379074E-3</v>
      </c>
      <c r="D143" s="196">
        <f t="shared" si="3"/>
        <v>1.9803902718557032E-2</v>
      </c>
      <c r="E143" s="196"/>
    </row>
    <row r="144" spans="1:5" x14ac:dyDescent="0.2">
      <c r="A144" s="193">
        <v>38991</v>
      </c>
      <c r="B144" s="195">
        <v>109</v>
      </c>
      <c r="C144" s="196">
        <f t="shared" si="2"/>
        <v>1.0194624652456019E-2</v>
      </c>
      <c r="D144" s="196">
        <f t="shared" si="3"/>
        <v>1.7900620396609446E-2</v>
      </c>
      <c r="E144" s="196"/>
    </row>
    <row r="145" spans="1:5" x14ac:dyDescent="0.2">
      <c r="A145" s="193">
        <v>39022</v>
      </c>
      <c r="B145" s="195">
        <v>109.2</v>
      </c>
      <c r="C145" s="196">
        <f t="shared" si="2"/>
        <v>1.3927576601671321E-2</v>
      </c>
      <c r="D145" s="196">
        <f t="shared" si="3"/>
        <v>1.6902605508958946E-2</v>
      </c>
      <c r="E145" s="196"/>
    </row>
    <row r="146" spans="1:5" x14ac:dyDescent="0.2">
      <c r="A146" s="193">
        <v>39052</v>
      </c>
      <c r="B146" s="195">
        <v>109.4</v>
      </c>
      <c r="C146" s="196">
        <f t="shared" si="2"/>
        <v>1.6728624535315983E-2</v>
      </c>
      <c r="D146" s="196">
        <f t="shared" si="3"/>
        <v>1.8798637679017682E-2</v>
      </c>
      <c r="E146" s="196"/>
    </row>
    <row r="147" spans="1:5" x14ac:dyDescent="0.2">
      <c r="A147" s="193">
        <v>39083</v>
      </c>
      <c r="B147" s="195">
        <v>109.4</v>
      </c>
      <c r="C147" s="196">
        <f t="shared" si="2"/>
        <v>1.109057301293892E-2</v>
      </c>
      <c r="D147" s="196">
        <f t="shared" si="3"/>
        <v>1.9282282917595595E-2</v>
      </c>
      <c r="E147" s="196"/>
    </row>
    <row r="148" spans="1:5" x14ac:dyDescent="0.2">
      <c r="A148" s="193">
        <v>39114</v>
      </c>
      <c r="B148" s="195">
        <v>110.2</v>
      </c>
      <c r="C148" s="196">
        <f t="shared" si="2"/>
        <v>2.0370370370370372E-2</v>
      </c>
      <c r="D148" s="196">
        <f t="shared" si="3"/>
        <v>2.1064797512388989E-2</v>
      </c>
      <c r="E148" s="196"/>
    </row>
    <row r="149" spans="1:5" x14ac:dyDescent="0.2">
      <c r="A149" s="193">
        <v>39142</v>
      </c>
      <c r="B149" s="195">
        <v>111.1</v>
      </c>
      <c r="C149" s="196">
        <f t="shared" si="2"/>
        <v>2.3020257826887658E-2</v>
      </c>
      <c r="D149" s="196">
        <f t="shared" si="3"/>
        <v>2.2328333302191306E-2</v>
      </c>
      <c r="E149" s="196"/>
    </row>
    <row r="150" spans="1:5" x14ac:dyDescent="0.2">
      <c r="A150" s="193">
        <v>39173</v>
      </c>
      <c r="B150" s="195">
        <v>111.6</v>
      </c>
      <c r="C150" s="196">
        <f t="shared" si="2"/>
        <v>2.19780219780219E-2</v>
      </c>
      <c r="D150" s="196">
        <f t="shared" si="3"/>
        <v>2.3183422069082527E-2</v>
      </c>
      <c r="E150" s="196"/>
    </row>
    <row r="151" spans="1:5" x14ac:dyDescent="0.2">
      <c r="A151" s="193">
        <v>39203</v>
      </c>
      <c r="B151" s="195">
        <v>112.1</v>
      </c>
      <c r="C151" s="196">
        <f t="shared" si="2"/>
        <v>2.1877848678213185E-2</v>
      </c>
      <c r="D151" s="196">
        <f t="shared" si="3"/>
        <v>2.4992285156236305E-2</v>
      </c>
      <c r="E151" s="196"/>
    </row>
    <row r="152" spans="1:5" x14ac:dyDescent="0.2">
      <c r="A152" s="193">
        <v>39234</v>
      </c>
      <c r="B152" s="195">
        <v>111.9</v>
      </c>
      <c r="C152" s="196">
        <f t="shared" si="2"/>
        <v>2.1917808219178214E-2</v>
      </c>
      <c r="D152" s="196">
        <f t="shared" si="3"/>
        <v>2.3119096074403656E-2</v>
      </c>
      <c r="E152" s="196"/>
    </row>
    <row r="153" spans="1:5" x14ac:dyDescent="0.2">
      <c r="A153" s="193">
        <v>39264</v>
      </c>
      <c r="B153" s="195">
        <v>112</v>
      </c>
      <c r="C153" s="196">
        <f t="shared" si="2"/>
        <v>2.1897810218978186E-2</v>
      </c>
      <c r="D153" s="196">
        <f t="shared" si="3"/>
        <v>2.2619985129827214E-2</v>
      </c>
      <c r="E153" s="196"/>
    </row>
    <row r="154" spans="1:5" x14ac:dyDescent="0.2">
      <c r="A154" s="193">
        <v>39295</v>
      </c>
      <c r="B154" s="195">
        <v>111.7</v>
      </c>
      <c r="C154" s="196">
        <f t="shared" si="2"/>
        <v>1.7304189435336959E-2</v>
      </c>
      <c r="D154" s="196">
        <f t="shared" si="3"/>
        <v>1.9347716651124225E-2</v>
      </c>
      <c r="E154" s="196"/>
    </row>
    <row r="155" spans="1:5" x14ac:dyDescent="0.2">
      <c r="A155" s="193">
        <v>39326</v>
      </c>
      <c r="B155" s="195">
        <v>111.9</v>
      </c>
      <c r="C155" s="196">
        <f t="shared" ref="C155:C218" si="4">B155/B143-1</f>
        <v>2.4725274725274859E-2</v>
      </c>
      <c r="D155" s="196">
        <f t="shared" ref="D155:D218" si="5">(B155/B131)^0.5-1</f>
        <v>1.6015660744571836E-2</v>
      </c>
      <c r="E155" s="196"/>
    </row>
    <row r="156" spans="1:5" x14ac:dyDescent="0.2">
      <c r="A156" s="193">
        <v>39356</v>
      </c>
      <c r="B156" s="195">
        <v>111.6</v>
      </c>
      <c r="C156" s="196">
        <f t="shared" si="4"/>
        <v>2.3853211009174258E-2</v>
      </c>
      <c r="D156" s="196">
        <f t="shared" si="5"/>
        <v>1.7000988295795327E-2</v>
      </c>
      <c r="E156" s="196"/>
    </row>
    <row r="157" spans="1:5" x14ac:dyDescent="0.2">
      <c r="A157" s="193">
        <v>39387</v>
      </c>
      <c r="B157" s="195">
        <v>111.9</v>
      </c>
      <c r="C157" s="196">
        <f t="shared" si="4"/>
        <v>2.4725274725274859E-2</v>
      </c>
      <c r="D157" s="196">
        <f t="shared" si="5"/>
        <v>1.9312128096531378E-2</v>
      </c>
      <c r="E157" s="196"/>
    </row>
    <row r="158" spans="1:5" x14ac:dyDescent="0.2">
      <c r="A158" s="193">
        <v>39417</v>
      </c>
      <c r="B158" s="195">
        <v>112</v>
      </c>
      <c r="C158" s="196">
        <f t="shared" si="4"/>
        <v>2.3765996343692919E-2</v>
      </c>
      <c r="D158" s="196">
        <f t="shared" si="5"/>
        <v>2.0241242701229956E-2</v>
      </c>
      <c r="E158" s="196"/>
    </row>
    <row r="159" spans="1:5" x14ac:dyDescent="0.2">
      <c r="A159" s="193">
        <v>39448</v>
      </c>
      <c r="B159" s="195">
        <v>111.8</v>
      </c>
      <c r="C159" s="196">
        <f t="shared" si="4"/>
        <v>2.1937842778793293E-2</v>
      </c>
      <c r="D159" s="196">
        <f t="shared" si="5"/>
        <v>1.6499738828700927E-2</v>
      </c>
      <c r="E159" s="196"/>
    </row>
    <row r="160" spans="1:5" x14ac:dyDescent="0.2">
      <c r="A160" s="193">
        <v>39479</v>
      </c>
      <c r="B160" s="195">
        <v>112.2</v>
      </c>
      <c r="C160" s="196">
        <f t="shared" si="4"/>
        <v>1.8148820326678861E-2</v>
      </c>
      <c r="D160" s="196">
        <f t="shared" si="5"/>
        <v>1.9258990094710438E-2</v>
      </c>
      <c r="E160" s="196"/>
    </row>
    <row r="161" spans="1:6" x14ac:dyDescent="0.2">
      <c r="A161" s="193">
        <v>39508</v>
      </c>
      <c r="B161" s="195">
        <v>112.6</v>
      </c>
      <c r="C161" s="196">
        <f t="shared" si="4"/>
        <v>1.3501350135013412E-2</v>
      </c>
      <c r="D161" s="196">
        <f t="shared" si="5"/>
        <v>1.824968083619849E-2</v>
      </c>
      <c r="E161" s="196"/>
    </row>
    <row r="162" spans="1:6" x14ac:dyDescent="0.2">
      <c r="A162" s="193">
        <v>39539</v>
      </c>
      <c r="B162" s="195">
        <v>113.5</v>
      </c>
      <c r="C162" s="196">
        <f t="shared" si="4"/>
        <v>1.70250896057349E-2</v>
      </c>
      <c r="D162" s="196">
        <f t="shared" si="5"/>
        <v>1.9498548001560145E-2</v>
      </c>
      <c r="E162" s="196"/>
    </row>
    <row r="163" spans="1:6" x14ac:dyDescent="0.2">
      <c r="A163" s="193">
        <v>39569</v>
      </c>
      <c r="B163" s="195">
        <v>114.6</v>
      </c>
      <c r="C163" s="196">
        <f t="shared" si="4"/>
        <v>2.2301516503122176E-2</v>
      </c>
      <c r="D163" s="196">
        <f t="shared" si="5"/>
        <v>2.20896606387746E-2</v>
      </c>
      <c r="E163" s="196"/>
    </row>
    <row r="164" spans="1:6" x14ac:dyDescent="0.2">
      <c r="A164" s="193">
        <v>39600</v>
      </c>
      <c r="B164" s="195">
        <v>115.4</v>
      </c>
      <c r="C164" s="196">
        <f t="shared" si="4"/>
        <v>3.1277926720286064E-2</v>
      </c>
      <c r="D164" s="196">
        <f t="shared" si="5"/>
        <v>2.6587199676098017E-2</v>
      </c>
      <c r="E164" s="196"/>
    </row>
    <row r="165" spans="1:6" x14ac:dyDescent="0.2">
      <c r="A165" s="193">
        <v>39630</v>
      </c>
      <c r="B165" s="195">
        <v>115.8</v>
      </c>
      <c r="C165" s="196">
        <f t="shared" si="4"/>
        <v>3.3928571428571308E-2</v>
      </c>
      <c r="D165" s="196">
        <f t="shared" si="5"/>
        <v>2.7895589574006063E-2</v>
      </c>
      <c r="E165" s="196"/>
    </row>
    <row r="166" spans="1:6" x14ac:dyDescent="0.2">
      <c r="A166" s="193">
        <v>39661</v>
      </c>
      <c r="B166" s="195">
        <v>115.6</v>
      </c>
      <c r="C166" s="196">
        <f t="shared" si="4"/>
        <v>3.4914950760966734E-2</v>
      </c>
      <c r="D166" s="196">
        <f t="shared" si="5"/>
        <v>2.6071788481876634E-2</v>
      </c>
      <c r="E166" s="196"/>
    </row>
    <row r="167" spans="1:6" x14ac:dyDescent="0.2">
      <c r="A167" s="193">
        <v>39692</v>
      </c>
      <c r="B167" s="195">
        <v>115.7</v>
      </c>
      <c r="C167" s="196">
        <f t="shared" si="4"/>
        <v>3.3958891867738927E-2</v>
      </c>
      <c r="D167" s="196">
        <f t="shared" si="5"/>
        <v>2.9331729581775656E-2</v>
      </c>
      <c r="E167" s="196"/>
    </row>
    <row r="168" spans="1:6" x14ac:dyDescent="0.2">
      <c r="A168" s="193">
        <v>39722</v>
      </c>
      <c r="B168" s="195">
        <v>114.5</v>
      </c>
      <c r="C168" s="196">
        <f t="shared" si="4"/>
        <v>2.5985663082437327E-2</v>
      </c>
      <c r="D168" s="196">
        <f t="shared" si="5"/>
        <v>2.4918882446962387E-2</v>
      </c>
      <c r="E168" s="196"/>
    </row>
    <row r="169" spans="1:6" x14ac:dyDescent="0.2">
      <c r="A169" s="193">
        <v>39753</v>
      </c>
      <c r="B169" s="195">
        <v>114.1</v>
      </c>
      <c r="C169" s="196">
        <f t="shared" si="4"/>
        <v>1.9660411081322549E-2</v>
      </c>
      <c r="D169" s="196">
        <f t="shared" si="5"/>
        <v>2.2189705911674018E-2</v>
      </c>
      <c r="E169" s="196"/>
    </row>
    <row r="170" spans="1:6" x14ac:dyDescent="0.2">
      <c r="A170" s="193">
        <v>39783</v>
      </c>
      <c r="B170" s="195">
        <v>113.3</v>
      </c>
      <c r="C170" s="196">
        <f t="shared" si="4"/>
        <v>1.1607142857142927E-2</v>
      </c>
      <c r="D170" s="196">
        <f t="shared" si="5"/>
        <v>1.7668410886148678E-2</v>
      </c>
      <c r="E170" s="196"/>
      <c r="F170" s="195"/>
    </row>
    <row r="171" spans="1:6" x14ac:dyDescent="0.2">
      <c r="A171" s="193">
        <v>39814</v>
      </c>
      <c r="B171" s="195">
        <v>113</v>
      </c>
      <c r="C171" s="196">
        <f t="shared" si="4"/>
        <v>1.0733452593917781E-2</v>
      </c>
      <c r="D171" s="196">
        <f t="shared" si="5"/>
        <v>1.6320207497710904E-2</v>
      </c>
      <c r="E171" s="196"/>
      <c r="F171" s="195"/>
    </row>
    <row r="172" spans="1:6" x14ac:dyDescent="0.2">
      <c r="A172" s="193">
        <v>39845</v>
      </c>
      <c r="B172" s="195">
        <v>113.8</v>
      </c>
      <c r="C172" s="196">
        <f t="shared" si="4"/>
        <v>1.426024955436711E-2</v>
      </c>
      <c r="D172" s="196">
        <f t="shared" si="5"/>
        <v>1.6202674956143692E-2</v>
      </c>
      <c r="E172" s="196"/>
      <c r="F172" s="195"/>
    </row>
    <row r="173" spans="1:6" x14ac:dyDescent="0.2">
      <c r="A173" s="193">
        <v>39873</v>
      </c>
      <c r="B173" s="195">
        <v>114</v>
      </c>
      <c r="C173" s="196">
        <f t="shared" si="4"/>
        <v>1.243339253996445E-2</v>
      </c>
      <c r="D173" s="196">
        <f t="shared" si="5"/>
        <v>1.2967230595850143E-2</v>
      </c>
      <c r="E173" s="196"/>
      <c r="F173" s="195"/>
    </row>
    <row r="174" spans="1:6" x14ac:dyDescent="0.2">
      <c r="A174" s="193">
        <v>39904</v>
      </c>
      <c r="B174" s="195">
        <v>113.9</v>
      </c>
      <c r="C174" s="196">
        <f t="shared" si="4"/>
        <v>3.5242290748900285E-3</v>
      </c>
      <c r="D174" s="196">
        <f t="shared" si="5"/>
        <v>1.0252106652797632E-2</v>
      </c>
      <c r="E174" s="196"/>
      <c r="F174" s="195"/>
    </row>
    <row r="175" spans="1:6" x14ac:dyDescent="0.2">
      <c r="A175" s="193">
        <v>39934</v>
      </c>
      <c r="B175" s="195">
        <v>114.7</v>
      </c>
      <c r="C175" s="196">
        <f t="shared" si="4"/>
        <v>8.7260034904024231E-4</v>
      </c>
      <c r="D175" s="196">
        <f t="shared" si="5"/>
        <v>1.1530314505327821E-2</v>
      </c>
      <c r="E175" s="196"/>
      <c r="F175" s="195"/>
    </row>
    <row r="176" spans="1:6" x14ac:dyDescent="0.2">
      <c r="A176" s="193">
        <v>39965</v>
      </c>
      <c r="B176" s="195">
        <v>115.1</v>
      </c>
      <c r="C176" s="196">
        <f t="shared" si="4"/>
        <v>-2.5996533795494825E-3</v>
      </c>
      <c r="D176" s="196">
        <f t="shared" si="5"/>
        <v>1.419769353555167E-2</v>
      </c>
      <c r="E176" s="196"/>
      <c r="F176" s="195"/>
    </row>
    <row r="177" spans="1:6" x14ac:dyDescent="0.2">
      <c r="A177" s="193">
        <v>39995</v>
      </c>
      <c r="B177" s="195">
        <v>114.7</v>
      </c>
      <c r="C177" s="196">
        <f t="shared" si="4"/>
        <v>-9.4991364421416202E-3</v>
      </c>
      <c r="D177" s="196">
        <f t="shared" si="5"/>
        <v>1.1981789785341368E-2</v>
      </c>
      <c r="E177" s="196"/>
      <c r="F177" s="195"/>
    </row>
    <row r="178" spans="1:6" x14ac:dyDescent="0.2">
      <c r="A178" s="193">
        <v>40026</v>
      </c>
      <c r="B178" s="195">
        <v>114.7</v>
      </c>
      <c r="C178" s="196">
        <f t="shared" si="4"/>
        <v>-7.7854671280276344E-3</v>
      </c>
      <c r="D178" s="196">
        <f t="shared" si="5"/>
        <v>1.3339851398094904E-2</v>
      </c>
      <c r="E178" s="196"/>
      <c r="F178" s="195"/>
    </row>
    <row r="179" spans="1:6" x14ac:dyDescent="0.2">
      <c r="A179" s="193">
        <v>40057</v>
      </c>
      <c r="B179" s="195">
        <v>114.7</v>
      </c>
      <c r="C179" s="196">
        <f t="shared" si="4"/>
        <v>-8.6430423509075149E-3</v>
      </c>
      <c r="D179" s="196">
        <f t="shared" si="5"/>
        <v>1.2433870124971991E-2</v>
      </c>
      <c r="E179" s="196"/>
      <c r="F179" s="195"/>
    </row>
    <row r="180" spans="1:6" x14ac:dyDescent="0.2">
      <c r="A180" s="193">
        <v>40087</v>
      </c>
      <c r="B180" s="195">
        <v>114.6</v>
      </c>
      <c r="C180" s="196">
        <f t="shared" si="4"/>
        <v>8.7336244541469377E-4</v>
      </c>
      <c r="D180" s="196">
        <f t="shared" si="5"/>
        <v>1.3351725922498892E-2</v>
      </c>
      <c r="E180" s="196"/>
      <c r="F180" s="195"/>
    </row>
    <row r="181" spans="1:6" x14ac:dyDescent="0.2">
      <c r="A181" s="193">
        <v>40118</v>
      </c>
      <c r="B181" s="195">
        <v>115.2</v>
      </c>
      <c r="C181" s="196">
        <f t="shared" si="4"/>
        <v>9.6406660823840085E-3</v>
      </c>
      <c r="D181" s="196">
        <f t="shared" si="5"/>
        <v>1.4638170296181974E-2</v>
      </c>
      <c r="E181" s="196"/>
      <c r="F181" s="195"/>
    </row>
    <row r="182" spans="1:6" x14ac:dyDescent="0.2">
      <c r="A182" s="193">
        <v>40148</v>
      </c>
      <c r="B182" s="195">
        <v>114.8</v>
      </c>
      <c r="C182" s="196">
        <f t="shared" si="4"/>
        <v>1.3239187996469504E-2</v>
      </c>
      <c r="D182" s="196">
        <f t="shared" si="5"/>
        <v>1.2422836565829209E-2</v>
      </c>
      <c r="E182" s="196"/>
      <c r="F182" s="195"/>
    </row>
    <row r="183" spans="1:6" x14ac:dyDescent="0.2">
      <c r="A183" s="193">
        <v>40179</v>
      </c>
      <c r="B183" s="195">
        <v>115.1</v>
      </c>
      <c r="C183" s="196">
        <f t="shared" si="4"/>
        <v>1.8584070796460184E-2</v>
      </c>
      <c r="D183" s="196">
        <f t="shared" si="5"/>
        <v>1.4651168940968518E-2</v>
      </c>
      <c r="E183" s="196"/>
      <c r="F183" s="195"/>
    </row>
    <row r="184" spans="1:6" x14ac:dyDescent="0.2">
      <c r="A184" s="193">
        <v>40210</v>
      </c>
      <c r="B184" s="195">
        <v>115.6</v>
      </c>
      <c r="C184" s="196">
        <f t="shared" si="4"/>
        <v>1.5817223198594021E-2</v>
      </c>
      <c r="D184" s="196">
        <f t="shared" si="5"/>
        <v>1.5038437845104502E-2</v>
      </c>
      <c r="E184" s="196"/>
      <c r="F184" s="195"/>
    </row>
    <row r="185" spans="1:6" x14ac:dyDescent="0.2">
      <c r="A185" s="193">
        <v>40238</v>
      </c>
      <c r="B185" s="195">
        <v>115.6</v>
      </c>
      <c r="C185" s="196">
        <f t="shared" si="4"/>
        <v>1.4035087719298289E-2</v>
      </c>
      <c r="D185" s="196">
        <f t="shared" si="5"/>
        <v>1.3233923639654588E-2</v>
      </c>
      <c r="E185" s="196"/>
      <c r="F185" s="195"/>
    </row>
    <row r="186" spans="1:6" x14ac:dyDescent="0.2">
      <c r="A186" s="193">
        <v>40269</v>
      </c>
      <c r="B186" s="195">
        <v>116</v>
      </c>
      <c r="C186" s="196">
        <f t="shared" si="4"/>
        <v>1.843722563652328E-2</v>
      </c>
      <c r="D186" s="196">
        <f t="shared" si="5"/>
        <v>1.0953229243599427E-2</v>
      </c>
      <c r="E186" s="196"/>
      <c r="F186" s="195"/>
    </row>
    <row r="187" spans="1:6" x14ac:dyDescent="0.2">
      <c r="A187" s="193">
        <v>40299</v>
      </c>
      <c r="B187" s="195">
        <v>116.3</v>
      </c>
      <c r="C187" s="196">
        <f t="shared" si="4"/>
        <v>1.3949433304272008E-2</v>
      </c>
      <c r="D187" s="196">
        <f t="shared" si="5"/>
        <v>7.3897984065960376E-3</v>
      </c>
      <c r="E187" s="196"/>
      <c r="F187" s="195"/>
    </row>
    <row r="188" spans="1:6" x14ac:dyDescent="0.2">
      <c r="A188" s="193">
        <v>40330</v>
      </c>
      <c r="B188" s="195">
        <v>116.2</v>
      </c>
      <c r="C188" s="196">
        <f t="shared" si="4"/>
        <v>9.5569070373588971E-3</v>
      </c>
      <c r="D188" s="196">
        <f t="shared" si="5"/>
        <v>3.4602179519283016E-3</v>
      </c>
      <c r="E188" s="196"/>
      <c r="F188" s="195"/>
    </row>
    <row r="189" spans="1:6" x14ac:dyDescent="0.2">
      <c r="A189" s="193">
        <v>40360</v>
      </c>
      <c r="B189" s="195">
        <v>116.8</v>
      </c>
      <c r="C189" s="196">
        <f t="shared" si="4"/>
        <v>1.8308631211856996E-2</v>
      </c>
      <c r="D189" s="196">
        <f t="shared" si="5"/>
        <v>4.3085076726996352E-3</v>
      </c>
      <c r="E189" s="196"/>
      <c r="F189" s="195"/>
    </row>
    <row r="190" spans="1:6" x14ac:dyDescent="0.2">
      <c r="A190" s="193">
        <v>40391</v>
      </c>
      <c r="B190" s="195">
        <v>116.7</v>
      </c>
      <c r="C190" s="196">
        <f t="shared" si="4"/>
        <v>1.7436791630339954E-2</v>
      </c>
      <c r="D190" s="196">
        <f t="shared" si="5"/>
        <v>4.7465207375718688E-3</v>
      </c>
      <c r="E190" s="196"/>
      <c r="F190" s="195"/>
    </row>
    <row r="191" spans="1:6" x14ac:dyDescent="0.2">
      <c r="A191" s="193">
        <v>40422</v>
      </c>
      <c r="B191" s="195">
        <v>116.9</v>
      </c>
      <c r="C191" s="196">
        <f t="shared" si="4"/>
        <v>1.9180470793374038E-2</v>
      </c>
      <c r="D191" s="196">
        <f t="shared" si="5"/>
        <v>5.1724482998374288E-3</v>
      </c>
      <c r="E191" s="196"/>
      <c r="F191" s="195"/>
    </row>
    <row r="192" spans="1:6" x14ac:dyDescent="0.2">
      <c r="A192" s="193">
        <v>40452</v>
      </c>
      <c r="B192" s="195">
        <v>117.4</v>
      </c>
      <c r="C192" s="196">
        <f t="shared" si="4"/>
        <v>2.443280977312412E-2</v>
      </c>
      <c r="D192" s="196">
        <f t="shared" si="5"/>
        <v>1.2584569760486941E-2</v>
      </c>
      <c r="E192" s="196"/>
      <c r="F192" s="195"/>
    </row>
    <row r="193" spans="1:6" x14ac:dyDescent="0.2">
      <c r="A193" s="193">
        <v>40483</v>
      </c>
      <c r="B193" s="195">
        <v>117.5</v>
      </c>
      <c r="C193" s="196">
        <f t="shared" si="4"/>
        <v>1.9965277777777679E-2</v>
      </c>
      <c r="D193" s="196">
        <f t="shared" si="5"/>
        <v>1.4789841512250934E-2</v>
      </c>
      <c r="E193" s="196"/>
      <c r="F193" s="195"/>
    </row>
    <row r="194" spans="1:6" x14ac:dyDescent="0.2">
      <c r="A194" s="193">
        <v>40513</v>
      </c>
      <c r="B194" s="195">
        <v>117.5</v>
      </c>
      <c r="C194" s="196">
        <f t="shared" si="4"/>
        <v>2.3519163763066286E-2</v>
      </c>
      <c r="D194" s="196">
        <f t="shared" si="5"/>
        <v>1.8366204461889302E-2</v>
      </c>
      <c r="E194" s="196"/>
      <c r="F194" s="195"/>
    </row>
    <row r="195" spans="1:6" x14ac:dyDescent="0.2">
      <c r="A195" s="193">
        <v>40544</v>
      </c>
      <c r="B195" s="195">
        <v>117.8</v>
      </c>
      <c r="C195" s="196">
        <f t="shared" si="4"/>
        <v>2.3457862728062606E-2</v>
      </c>
      <c r="D195" s="196">
        <f t="shared" si="5"/>
        <v>2.1018058658217154E-2</v>
      </c>
      <c r="E195" s="196"/>
      <c r="F195" s="195"/>
    </row>
    <row r="196" spans="1:6" x14ac:dyDescent="0.2">
      <c r="A196" s="193">
        <v>40575</v>
      </c>
      <c r="B196" s="195">
        <v>118.1</v>
      </c>
      <c r="C196" s="196">
        <f t="shared" si="4"/>
        <v>2.1626297577854725E-2</v>
      </c>
      <c r="D196" s="196">
        <f t="shared" si="5"/>
        <v>1.8717619731884572E-2</v>
      </c>
      <c r="E196" s="196"/>
      <c r="F196" s="195"/>
    </row>
    <row r="197" spans="1:6" x14ac:dyDescent="0.2">
      <c r="A197" s="193">
        <v>40603</v>
      </c>
      <c r="B197" s="195">
        <v>119.4</v>
      </c>
      <c r="C197" s="196">
        <f t="shared" si="4"/>
        <v>3.2871972318339271E-2</v>
      </c>
      <c r="D197" s="196">
        <f t="shared" si="5"/>
        <v>2.3410191981998896E-2</v>
      </c>
      <c r="E197" s="196"/>
      <c r="F197" s="195"/>
    </row>
    <row r="198" spans="1:6" x14ac:dyDescent="0.2">
      <c r="A198" s="193">
        <v>40634</v>
      </c>
      <c r="B198" s="195">
        <v>119.8</v>
      </c>
      <c r="C198" s="196">
        <f t="shared" si="4"/>
        <v>3.2758620689655071E-2</v>
      </c>
      <c r="D198" s="196">
        <f t="shared" si="5"/>
        <v>2.5572924958227716E-2</v>
      </c>
      <c r="E198" s="196"/>
      <c r="F198" s="195"/>
    </row>
    <row r="199" spans="1:6" x14ac:dyDescent="0.2">
      <c r="A199" s="193">
        <v>40664</v>
      </c>
      <c r="B199" s="195">
        <v>120.6</v>
      </c>
      <c r="C199" s="196">
        <f t="shared" si="4"/>
        <v>3.6973344797936347E-2</v>
      </c>
      <c r="D199" s="196">
        <f t="shared" si="5"/>
        <v>2.5396769699175037E-2</v>
      </c>
      <c r="E199" s="196"/>
      <c r="F199" s="195"/>
    </row>
    <row r="200" spans="1:6" x14ac:dyDescent="0.2">
      <c r="A200" s="193">
        <v>40695</v>
      </c>
      <c r="B200" s="195">
        <v>119.8</v>
      </c>
      <c r="C200" s="196">
        <f t="shared" si="4"/>
        <v>3.0981067125645412E-2</v>
      </c>
      <c r="D200" s="196">
        <f t="shared" si="5"/>
        <v>2.021275101884612E-2</v>
      </c>
      <c r="E200" s="196"/>
      <c r="F200" s="195"/>
    </row>
    <row r="201" spans="1:6" x14ac:dyDescent="0.2">
      <c r="A201" s="193">
        <v>40725</v>
      </c>
      <c r="B201" s="195">
        <v>120</v>
      </c>
      <c r="C201" s="196">
        <f t="shared" si="4"/>
        <v>2.7397260273972712E-2</v>
      </c>
      <c r="D201" s="196">
        <f t="shared" si="5"/>
        <v>2.2842850989535535E-2</v>
      </c>
      <c r="E201" s="196"/>
      <c r="F201" s="195"/>
    </row>
    <row r="202" spans="1:6" x14ac:dyDescent="0.2">
      <c r="A202" s="193">
        <v>40756</v>
      </c>
      <c r="B202" s="195">
        <v>120.3</v>
      </c>
      <c r="C202" s="196">
        <f t="shared" si="4"/>
        <v>3.0848329048843048E-2</v>
      </c>
      <c r="D202" s="196">
        <f t="shared" si="5"/>
        <v>2.4120606454606897E-2</v>
      </c>
      <c r="E202" s="196"/>
      <c r="F202" s="195"/>
    </row>
    <row r="203" spans="1:6" x14ac:dyDescent="0.2">
      <c r="A203" s="193">
        <v>40787</v>
      </c>
      <c r="B203" s="195">
        <v>120.6</v>
      </c>
      <c r="C203" s="196">
        <f t="shared" si="4"/>
        <v>3.1650983746791983E-2</v>
      </c>
      <c r="D203" s="196">
        <f t="shared" si="5"/>
        <v>2.5396769699175037E-2</v>
      </c>
      <c r="E203" s="196"/>
      <c r="F203" s="195"/>
    </row>
    <row r="204" spans="1:6" x14ac:dyDescent="0.2">
      <c r="A204" s="193">
        <v>40817</v>
      </c>
      <c r="B204" s="195">
        <v>120.8</v>
      </c>
      <c r="C204" s="196">
        <f t="shared" si="4"/>
        <v>2.8960817717206044E-2</v>
      </c>
      <c r="D204" s="196">
        <f t="shared" si="5"/>
        <v>2.6694317526150702E-2</v>
      </c>
      <c r="E204" s="196"/>
      <c r="F204" s="195"/>
    </row>
    <row r="205" spans="1:6" x14ac:dyDescent="0.2">
      <c r="A205" s="193">
        <v>40848</v>
      </c>
      <c r="B205" s="195">
        <v>120.9</v>
      </c>
      <c r="C205" s="196">
        <f t="shared" si="4"/>
        <v>2.8936170212765955E-2</v>
      </c>
      <c r="D205" s="196">
        <f t="shared" si="5"/>
        <v>2.4440904428687293E-2</v>
      </c>
      <c r="E205" s="196"/>
      <c r="F205" s="195"/>
    </row>
    <row r="206" spans="1:6" x14ac:dyDescent="0.2">
      <c r="A206" s="193">
        <v>40878</v>
      </c>
      <c r="B206" s="195">
        <v>120.2</v>
      </c>
      <c r="C206" s="196">
        <f t="shared" si="4"/>
        <v>2.297872340425533E-2</v>
      </c>
      <c r="D206" s="196">
        <f t="shared" si="5"/>
        <v>2.3248907903708593E-2</v>
      </c>
      <c r="E206" s="196"/>
      <c r="F206" s="195"/>
    </row>
    <row r="207" spans="1:6" x14ac:dyDescent="0.2">
      <c r="A207" s="193">
        <v>40909</v>
      </c>
      <c r="B207" s="195">
        <v>120.7</v>
      </c>
      <c r="C207" s="196">
        <f t="shared" si="4"/>
        <v>2.4617996604414216E-2</v>
      </c>
      <c r="D207" s="196">
        <f t="shared" si="5"/>
        <v>2.4037765376581754E-2</v>
      </c>
      <c r="E207" s="196"/>
      <c r="F207" s="195"/>
    </row>
    <row r="208" spans="1:6" x14ac:dyDescent="0.2">
      <c r="A208" s="193">
        <v>40940</v>
      </c>
      <c r="B208" s="195">
        <v>121.2</v>
      </c>
      <c r="C208" s="196">
        <f t="shared" si="4"/>
        <v>2.6248941574936513E-2</v>
      </c>
      <c r="D208" s="196">
        <f t="shared" si="5"/>
        <v>2.3935010913483046E-2</v>
      </c>
      <c r="E208" s="196"/>
      <c r="F208" s="195"/>
    </row>
    <row r="209" spans="1:6" x14ac:dyDescent="0.2">
      <c r="A209" s="193">
        <v>40969</v>
      </c>
      <c r="B209" s="195">
        <v>121.7</v>
      </c>
      <c r="C209" s="196">
        <f t="shared" si="4"/>
        <v>1.9262981574539317E-2</v>
      </c>
      <c r="D209" s="196">
        <f t="shared" si="5"/>
        <v>2.6044914265435759E-2</v>
      </c>
      <c r="E209" s="196"/>
      <c r="F209" s="195"/>
    </row>
    <row r="210" spans="1:6" x14ac:dyDescent="0.2">
      <c r="A210" s="193">
        <v>41000</v>
      </c>
      <c r="B210" s="195">
        <v>122.2</v>
      </c>
      <c r="C210" s="196">
        <f t="shared" si="4"/>
        <v>2.0033388981636202E-2</v>
      </c>
      <c r="D210" s="196">
        <f t="shared" si="5"/>
        <v>2.6376283758577923E-2</v>
      </c>
      <c r="E210" s="196"/>
      <c r="F210" s="195"/>
    </row>
    <row r="211" spans="1:6" x14ac:dyDescent="0.2">
      <c r="A211" s="193">
        <v>41030</v>
      </c>
      <c r="B211" s="195">
        <v>122.1</v>
      </c>
      <c r="C211" s="196">
        <f t="shared" si="4"/>
        <v>1.2437810945273631E-2</v>
      </c>
      <c r="D211" s="196">
        <f t="shared" si="5"/>
        <v>2.4632140436664729E-2</v>
      </c>
      <c r="E211" s="196"/>
      <c r="F211" s="195"/>
    </row>
    <row r="212" spans="1:6" x14ac:dyDescent="0.2">
      <c r="A212" s="193">
        <v>41061</v>
      </c>
      <c r="B212" s="195">
        <v>121.6</v>
      </c>
      <c r="C212" s="196">
        <f t="shared" si="4"/>
        <v>1.5025041736226985E-2</v>
      </c>
      <c r="D212" s="196">
        <f t="shared" si="5"/>
        <v>2.2971945210848776E-2</v>
      </c>
      <c r="E212" s="196"/>
      <c r="F212" s="195"/>
    </row>
    <row r="213" spans="1:6" x14ac:dyDescent="0.2">
      <c r="A213" s="193">
        <v>41091</v>
      </c>
      <c r="B213" s="195">
        <v>121.5</v>
      </c>
      <c r="C213" s="196">
        <f t="shared" si="4"/>
        <v>1.2499999999999956E-2</v>
      </c>
      <c r="D213" s="196">
        <f t="shared" si="5"/>
        <v>1.9921431301155312E-2</v>
      </c>
      <c r="E213" s="196"/>
      <c r="F213" s="195"/>
    </row>
    <row r="214" spans="1:6" x14ac:dyDescent="0.2">
      <c r="A214" s="193">
        <v>41122</v>
      </c>
      <c r="B214" s="195">
        <v>121.8</v>
      </c>
      <c r="C214" s="196">
        <f t="shared" si="4"/>
        <v>1.2468827930174564E-2</v>
      </c>
      <c r="D214" s="196">
        <f t="shared" si="5"/>
        <v>2.1617247057752476E-2</v>
      </c>
      <c r="E214" s="196"/>
      <c r="F214" s="195"/>
    </row>
    <row r="215" spans="1:6" x14ac:dyDescent="0.2">
      <c r="A215" s="193">
        <v>41153</v>
      </c>
      <c r="B215" s="195">
        <v>122</v>
      </c>
      <c r="C215" s="196">
        <f t="shared" si="4"/>
        <v>1.1608623548922115E-2</v>
      </c>
      <c r="D215" s="196">
        <f t="shared" si="5"/>
        <v>2.158065352226779E-2</v>
      </c>
      <c r="E215" s="196"/>
      <c r="F215" s="195"/>
    </row>
    <row r="216" spans="1:6" x14ac:dyDescent="0.2">
      <c r="A216" s="193">
        <v>41183</v>
      </c>
      <c r="B216" s="195">
        <v>122.2</v>
      </c>
      <c r="C216" s="196">
        <f t="shared" si="4"/>
        <v>1.1589403973510048E-2</v>
      </c>
      <c r="D216" s="196">
        <f t="shared" si="5"/>
        <v>2.023813901786875E-2</v>
      </c>
      <c r="E216" s="196"/>
      <c r="F216" s="195"/>
    </row>
    <row r="217" spans="1:6" x14ac:dyDescent="0.2">
      <c r="A217" s="193">
        <v>41214</v>
      </c>
      <c r="B217" s="195">
        <v>121.9</v>
      </c>
      <c r="C217" s="196">
        <f t="shared" si="4"/>
        <v>8.2712985938793171E-3</v>
      </c>
      <c r="D217" s="196">
        <f t="shared" si="5"/>
        <v>1.8551328363297648E-2</v>
      </c>
      <c r="E217" s="196"/>
      <c r="F217" s="195"/>
    </row>
    <row r="218" spans="1:6" x14ac:dyDescent="0.2">
      <c r="A218" s="193">
        <v>41244</v>
      </c>
      <c r="B218" s="195">
        <v>121.2</v>
      </c>
      <c r="C218" s="196">
        <f t="shared" si="4"/>
        <v>8.3194675540765317E-3</v>
      </c>
      <c r="D218" s="196">
        <f t="shared" si="5"/>
        <v>1.5622647296783976E-2</v>
      </c>
      <c r="E218" s="196"/>
      <c r="F218" s="195"/>
    </row>
    <row r="219" spans="1:6" x14ac:dyDescent="0.2">
      <c r="A219" s="193">
        <v>41275</v>
      </c>
      <c r="B219" s="195">
        <v>121.3</v>
      </c>
      <c r="C219" s="196">
        <f t="shared" ref="C219:C282" si="6">B219/B207-1</f>
        <v>4.9710024855011969E-3</v>
      </c>
      <c r="D219" s="196">
        <f t="shared" ref="D219:D282" si="7">(B219/B195)^0.5-1</f>
        <v>1.4746951319502211E-2</v>
      </c>
      <c r="E219" s="196"/>
      <c r="F219" s="195"/>
    </row>
    <row r="220" spans="1:6" x14ac:dyDescent="0.2">
      <c r="A220" s="193">
        <v>41306</v>
      </c>
      <c r="B220" s="195">
        <v>122.7</v>
      </c>
      <c r="C220" s="196">
        <f t="shared" si="6"/>
        <v>1.2376237623762387E-2</v>
      </c>
      <c r="D220" s="196">
        <f t="shared" si="7"/>
        <v>1.9288988627367942E-2</v>
      </c>
      <c r="E220" s="196"/>
      <c r="F220" s="195"/>
    </row>
    <row r="221" spans="1:6" x14ac:dyDescent="0.2">
      <c r="A221" s="193">
        <v>41334</v>
      </c>
      <c r="B221" s="195">
        <v>122.9</v>
      </c>
      <c r="C221" s="196">
        <f t="shared" si="6"/>
        <v>9.8603122432210366E-3</v>
      </c>
      <c r="D221" s="196">
        <f t="shared" si="7"/>
        <v>1.4550754191637649E-2</v>
      </c>
      <c r="E221" s="196"/>
      <c r="F221" s="195"/>
    </row>
    <row r="222" spans="1:6" x14ac:dyDescent="0.2">
      <c r="A222" s="193">
        <v>41365</v>
      </c>
      <c r="B222" s="195">
        <v>122.7</v>
      </c>
      <c r="C222" s="196">
        <f t="shared" si="6"/>
        <v>4.0916530278232166E-3</v>
      </c>
      <c r="D222" s="196">
        <f t="shared" si="7"/>
        <v>1.2031131777152204E-2</v>
      </c>
      <c r="E222" s="196"/>
      <c r="F222" s="195"/>
    </row>
    <row r="223" spans="1:6" x14ac:dyDescent="0.2">
      <c r="A223" s="193">
        <v>41395</v>
      </c>
      <c r="B223" s="195">
        <v>123</v>
      </c>
      <c r="C223" s="196">
        <f t="shared" si="6"/>
        <v>7.3710073710073765E-3</v>
      </c>
      <c r="D223" s="196">
        <f t="shared" si="7"/>
        <v>9.9012315629869452E-3</v>
      </c>
      <c r="E223" s="196"/>
      <c r="F223" s="195"/>
    </row>
    <row r="224" spans="1:6" x14ac:dyDescent="0.2">
      <c r="A224" s="193">
        <v>41426</v>
      </c>
      <c r="B224" s="195">
        <v>123</v>
      </c>
      <c r="C224" s="196">
        <f t="shared" si="6"/>
        <v>1.1513157894736947E-2</v>
      </c>
      <c r="D224" s="196">
        <f t="shared" si="7"/>
        <v>1.3267578336960462E-2</v>
      </c>
      <c r="E224" s="196"/>
      <c r="F224" s="195"/>
    </row>
    <row r="225" spans="1:6" x14ac:dyDescent="0.2">
      <c r="A225" s="193">
        <v>41456</v>
      </c>
      <c r="B225" s="195">
        <v>123.1</v>
      </c>
      <c r="C225" s="196">
        <f t="shared" si="6"/>
        <v>1.3168724279835287E-2</v>
      </c>
      <c r="D225" s="196">
        <f t="shared" si="7"/>
        <v>1.2834306949233154E-2</v>
      </c>
      <c r="E225" s="196"/>
      <c r="F225" s="195"/>
    </row>
    <row r="226" spans="1:6" x14ac:dyDescent="0.2">
      <c r="A226" s="193">
        <v>41487</v>
      </c>
      <c r="B226" s="195">
        <v>123.1</v>
      </c>
      <c r="C226" s="196">
        <f t="shared" si="6"/>
        <v>1.0673234811165777E-2</v>
      </c>
      <c r="D226" s="196">
        <f t="shared" si="7"/>
        <v>1.157063296126748E-2</v>
      </c>
      <c r="E226" s="196"/>
      <c r="F226" s="195"/>
    </row>
    <row r="227" spans="1:6" x14ac:dyDescent="0.2">
      <c r="A227" s="193">
        <v>41518</v>
      </c>
      <c r="B227" s="195">
        <v>123.3</v>
      </c>
      <c r="C227" s="196">
        <f t="shared" si="6"/>
        <v>1.06557377049179E-2</v>
      </c>
      <c r="D227" s="196">
        <f t="shared" si="7"/>
        <v>1.1132068377564863E-2</v>
      </c>
      <c r="E227" s="196"/>
      <c r="F227" s="195"/>
    </row>
    <row r="228" spans="1:6" x14ac:dyDescent="0.2">
      <c r="A228" s="193">
        <v>41548</v>
      </c>
      <c r="B228" s="195">
        <v>123</v>
      </c>
      <c r="C228" s="196">
        <f t="shared" si="6"/>
        <v>6.5466448445170577E-3</v>
      </c>
      <c r="D228" s="196">
        <f t="shared" si="7"/>
        <v>9.0648742919363645E-3</v>
      </c>
      <c r="E228" s="196"/>
      <c r="F228" s="195"/>
    </row>
    <row r="229" spans="1:6" x14ac:dyDescent="0.2">
      <c r="A229" s="193">
        <v>41579</v>
      </c>
      <c r="B229" s="195">
        <v>123</v>
      </c>
      <c r="C229" s="196">
        <f t="shared" si="6"/>
        <v>9.023789991796427E-3</v>
      </c>
      <c r="D229" s="196">
        <f t="shared" si="7"/>
        <v>8.6474741192517079E-3</v>
      </c>
      <c r="E229" s="196"/>
      <c r="F229" s="195"/>
    </row>
    <row r="230" spans="1:6" x14ac:dyDescent="0.2">
      <c r="A230" s="193">
        <v>41609</v>
      </c>
      <c r="B230" s="195">
        <v>122.7</v>
      </c>
      <c r="C230" s="196">
        <f t="shared" si="6"/>
        <v>1.2376237623762387E-2</v>
      </c>
      <c r="D230" s="196">
        <f t="shared" si="7"/>
        <v>1.0345816483243286E-2</v>
      </c>
      <c r="E230" s="196"/>
      <c r="F230" s="195"/>
    </row>
    <row r="231" spans="1:6" x14ac:dyDescent="0.2">
      <c r="A231" s="193">
        <v>41640</v>
      </c>
      <c r="B231" s="195">
        <v>123.1</v>
      </c>
      <c r="C231" s="196">
        <f t="shared" si="6"/>
        <v>1.483924154987637E-2</v>
      </c>
      <c r="D231" s="196">
        <f t="shared" si="7"/>
        <v>9.8930685681553054E-3</v>
      </c>
      <c r="E231" s="196"/>
      <c r="F231" s="195"/>
    </row>
    <row r="232" spans="1:6" x14ac:dyDescent="0.2">
      <c r="A232" s="193">
        <v>41671</v>
      </c>
      <c r="B232" s="195">
        <v>124.1</v>
      </c>
      <c r="C232" s="196">
        <f t="shared" si="6"/>
        <v>1.140994295028519E-2</v>
      </c>
      <c r="D232" s="196">
        <f t="shared" si="7"/>
        <v>1.1892974943137791E-2</v>
      </c>
      <c r="E232" s="196"/>
      <c r="F232" s="195"/>
    </row>
    <row r="233" spans="1:6" x14ac:dyDescent="0.2">
      <c r="A233" s="193">
        <v>41699</v>
      </c>
      <c r="B233" s="195">
        <v>124.8</v>
      </c>
      <c r="C233" s="196">
        <f t="shared" si="6"/>
        <v>1.5459723352318822E-2</v>
      </c>
      <c r="D233" s="196">
        <f t="shared" si="7"/>
        <v>1.2656147611314061E-2</v>
      </c>
      <c r="E233" s="196"/>
      <c r="F233" s="195"/>
    </row>
    <row r="234" spans="1:6" x14ac:dyDescent="0.2">
      <c r="A234" s="193">
        <v>41730</v>
      </c>
      <c r="B234" s="195">
        <v>125.2</v>
      </c>
      <c r="C234" s="196">
        <f t="shared" si="6"/>
        <v>2.0374898125509411E-2</v>
      </c>
      <c r="D234" s="196">
        <f t="shared" si="7"/>
        <v>1.2200532585781465E-2</v>
      </c>
      <c r="E234" s="196"/>
      <c r="F234" s="195"/>
    </row>
    <row r="235" spans="1:6" x14ac:dyDescent="0.2">
      <c r="A235" s="193">
        <v>41760</v>
      </c>
      <c r="B235" s="195">
        <v>125.8</v>
      </c>
      <c r="C235" s="196">
        <f t="shared" si="6"/>
        <v>2.2764227642276369E-2</v>
      </c>
      <c r="D235" s="196">
        <f t="shared" si="7"/>
        <v>1.5038437845104502E-2</v>
      </c>
      <c r="E235" s="196"/>
      <c r="F235" s="195"/>
    </row>
    <row r="236" spans="1:6" x14ac:dyDescent="0.2">
      <c r="A236" s="193">
        <v>41791</v>
      </c>
      <c r="B236" s="195">
        <v>125.9</v>
      </c>
      <c r="C236" s="196">
        <f t="shared" si="6"/>
        <v>2.3577235772357819E-2</v>
      </c>
      <c r="D236" s="196">
        <f t="shared" si="7"/>
        <v>1.7527317621135463E-2</v>
      </c>
      <c r="E236" s="196"/>
      <c r="F236" s="195"/>
    </row>
    <row r="237" spans="1:6" x14ac:dyDescent="0.2">
      <c r="A237" s="193">
        <v>41821</v>
      </c>
      <c r="B237" s="195">
        <v>125.7</v>
      </c>
      <c r="C237" s="196">
        <f t="shared" si="6"/>
        <v>2.1121039805036546E-2</v>
      </c>
      <c r="D237" s="196">
        <f t="shared" si="7"/>
        <v>1.7137110341849615E-2</v>
      </c>
      <c r="E237" s="196"/>
      <c r="F237" s="195"/>
    </row>
    <row r="238" spans="1:6" x14ac:dyDescent="0.2">
      <c r="A238" s="193">
        <v>41852</v>
      </c>
      <c r="B238" s="195">
        <v>125.7</v>
      </c>
      <c r="C238" s="196">
        <f t="shared" si="6"/>
        <v>2.1121039805036546E-2</v>
      </c>
      <c r="D238" s="196">
        <f t="shared" si="7"/>
        <v>1.5883706156121669E-2</v>
      </c>
      <c r="E238" s="196"/>
      <c r="F238" s="195"/>
    </row>
    <row r="239" spans="1:6" x14ac:dyDescent="0.2">
      <c r="A239" s="193">
        <v>41883</v>
      </c>
      <c r="B239" s="195">
        <v>125.8</v>
      </c>
      <c r="C239" s="196">
        <f t="shared" si="6"/>
        <v>2.0275750202757514E-2</v>
      </c>
      <c r="D239" s="196">
        <f t="shared" si="7"/>
        <v>1.5454351994025783E-2</v>
      </c>
      <c r="E239" s="196"/>
      <c r="F239" s="195"/>
    </row>
    <row r="240" spans="1:6" x14ac:dyDescent="0.2">
      <c r="A240" s="193">
        <v>41913</v>
      </c>
      <c r="B240" s="195">
        <v>125.9</v>
      </c>
      <c r="C240" s="196">
        <f t="shared" si="6"/>
        <v>2.3577235772357819E-2</v>
      </c>
      <c r="D240" s="196">
        <f t="shared" si="7"/>
        <v>1.5026222521316024E-2</v>
      </c>
      <c r="E240" s="196"/>
      <c r="F240" s="195"/>
    </row>
    <row r="241" spans="1:6" x14ac:dyDescent="0.2">
      <c r="A241" s="193">
        <v>41944</v>
      </c>
      <c r="B241" s="195">
        <v>125.4</v>
      </c>
      <c r="C241" s="196">
        <f t="shared" si="6"/>
        <v>1.9512195121951237E-2</v>
      </c>
      <c r="D241" s="196">
        <f t="shared" si="7"/>
        <v>1.4254435072781568E-2</v>
      </c>
      <c r="E241" s="196"/>
      <c r="F241" s="195"/>
    </row>
    <row r="242" spans="1:6" x14ac:dyDescent="0.2">
      <c r="A242" s="193">
        <v>41974</v>
      </c>
      <c r="B242" s="195">
        <v>124.5</v>
      </c>
      <c r="C242" s="196">
        <f t="shared" si="6"/>
        <v>1.4669926650366705E-2</v>
      </c>
      <c r="D242" s="196">
        <f t="shared" si="7"/>
        <v>1.3522433285162894E-2</v>
      </c>
      <c r="E242" s="196"/>
      <c r="F242" s="195"/>
    </row>
    <row r="243" spans="1:6" x14ac:dyDescent="0.2">
      <c r="A243" s="193">
        <v>42005</v>
      </c>
      <c r="B243" s="195">
        <v>124.3</v>
      </c>
      <c r="C243" s="196">
        <f t="shared" si="6"/>
        <v>9.7481722177092944E-3</v>
      </c>
      <c r="D243" s="196">
        <f t="shared" si="7"/>
        <v>1.2290506351706254E-2</v>
      </c>
      <c r="E243" s="196"/>
      <c r="F243" s="195"/>
    </row>
    <row r="244" spans="1:6" x14ac:dyDescent="0.2">
      <c r="A244" s="193">
        <v>42036</v>
      </c>
      <c r="B244" s="195">
        <v>125.4</v>
      </c>
      <c r="C244" s="196">
        <f t="shared" si="6"/>
        <v>1.0475423045930743E-2</v>
      </c>
      <c r="D244" s="196">
        <f t="shared" si="7"/>
        <v>1.0942575013808575E-2</v>
      </c>
      <c r="E244" s="196"/>
      <c r="F244" s="195"/>
    </row>
    <row r="245" spans="1:6" x14ac:dyDescent="0.2">
      <c r="A245" s="193">
        <v>42064</v>
      </c>
      <c r="B245" s="195">
        <v>126.3</v>
      </c>
      <c r="C245" s="196">
        <f t="shared" si="6"/>
        <v>1.2019230769230838E-2</v>
      </c>
      <c r="D245" s="196">
        <f t="shared" si="7"/>
        <v>1.3738017489799859E-2</v>
      </c>
      <c r="E245" s="196"/>
      <c r="F245" s="195"/>
    </row>
    <row r="246" spans="1:6" x14ac:dyDescent="0.2">
      <c r="A246" s="193">
        <v>42095</v>
      </c>
      <c r="B246" s="195">
        <v>126.2</v>
      </c>
      <c r="C246" s="196">
        <f t="shared" si="6"/>
        <v>7.9872204472843933E-3</v>
      </c>
      <c r="D246" s="196">
        <f t="shared" si="7"/>
        <v>1.4162145505201229E-2</v>
      </c>
      <c r="E246" s="196"/>
      <c r="F246" s="195"/>
    </row>
    <row r="247" spans="1:6" x14ac:dyDescent="0.2">
      <c r="A247" s="193">
        <v>42125</v>
      </c>
      <c r="B247" s="195">
        <v>126.9</v>
      </c>
      <c r="C247" s="196">
        <f t="shared" si="6"/>
        <v>8.7440381558028246E-3</v>
      </c>
      <c r="D247" s="196">
        <f t="shared" si="7"/>
        <v>1.5729942983454093E-2</v>
      </c>
      <c r="E247" s="196"/>
      <c r="F247" s="195"/>
    </row>
    <row r="248" spans="1:6" x14ac:dyDescent="0.2">
      <c r="A248" s="193">
        <v>42156</v>
      </c>
      <c r="B248" s="195">
        <v>127.2</v>
      </c>
      <c r="C248" s="196">
        <f t="shared" si="6"/>
        <v>1.0325655281969714E-2</v>
      </c>
      <c r="D248" s="196">
        <f t="shared" si="7"/>
        <v>1.6929860641044625E-2</v>
      </c>
      <c r="E248" s="196"/>
      <c r="F248" s="195"/>
    </row>
    <row r="249" spans="1:6" x14ac:dyDescent="0.2">
      <c r="A249" s="193">
        <v>42186</v>
      </c>
      <c r="B249" s="195">
        <v>127.3</v>
      </c>
      <c r="C249" s="196">
        <f t="shared" si="6"/>
        <v>1.2728719172633296E-2</v>
      </c>
      <c r="D249" s="196">
        <f t="shared" si="7"/>
        <v>1.6916222095990641E-2</v>
      </c>
      <c r="E249" s="196"/>
      <c r="F249" s="195"/>
    </row>
    <row r="250" spans="1:6" x14ac:dyDescent="0.2">
      <c r="A250" s="193">
        <v>42217</v>
      </c>
      <c r="B250" s="195">
        <v>127.3</v>
      </c>
      <c r="C250" s="196">
        <f t="shared" si="6"/>
        <v>1.2728719172633296E-2</v>
      </c>
      <c r="D250" s="196">
        <f t="shared" si="7"/>
        <v>1.6916222095990641E-2</v>
      </c>
      <c r="E250" s="196"/>
      <c r="F250" s="195"/>
    </row>
    <row r="251" spans="1:6" x14ac:dyDescent="0.2">
      <c r="A251" s="193">
        <v>42248</v>
      </c>
      <c r="B251" s="195">
        <v>127.1</v>
      </c>
      <c r="C251" s="196">
        <f t="shared" si="6"/>
        <v>1.0333863275039823E-2</v>
      </c>
      <c r="D251" s="196">
        <f t="shared" si="7"/>
        <v>1.5292637769126927E-2</v>
      </c>
      <c r="E251" s="196"/>
      <c r="F251" s="195"/>
    </row>
    <row r="252" spans="1:6" x14ac:dyDescent="0.2">
      <c r="A252" s="193">
        <v>42278</v>
      </c>
      <c r="B252" s="195">
        <v>127.2</v>
      </c>
      <c r="C252" s="196">
        <f t="shared" si="6"/>
        <v>1.0325655281969714E-2</v>
      </c>
      <c r="D252" s="196">
        <f t="shared" si="7"/>
        <v>1.6929860641044625E-2</v>
      </c>
      <c r="E252" s="196"/>
      <c r="F252" s="195"/>
    </row>
    <row r="253" spans="1:6" x14ac:dyDescent="0.2">
      <c r="A253" s="193">
        <v>42309</v>
      </c>
      <c r="B253" s="195">
        <v>127.1</v>
      </c>
      <c r="C253" s="196">
        <f t="shared" si="6"/>
        <v>1.3556618819776656E-2</v>
      </c>
      <c r="D253" s="196">
        <f t="shared" si="7"/>
        <v>1.653004546512693E-2</v>
      </c>
      <c r="E253" s="196"/>
      <c r="F253" s="195"/>
    </row>
    <row r="254" spans="1:6" x14ac:dyDescent="0.2">
      <c r="A254" s="193">
        <v>42339</v>
      </c>
      <c r="B254" s="195">
        <v>126.5</v>
      </c>
      <c r="C254" s="196">
        <f t="shared" si="6"/>
        <v>1.6064257028112428E-2</v>
      </c>
      <c r="D254" s="196">
        <f t="shared" si="7"/>
        <v>1.5366852497546546E-2</v>
      </c>
      <c r="E254" s="196"/>
      <c r="F254" s="195"/>
    </row>
    <row r="255" spans="1:6" x14ac:dyDescent="0.2">
      <c r="A255" s="193">
        <v>42370</v>
      </c>
      <c r="B255" s="195">
        <v>126.8</v>
      </c>
      <c r="C255" s="196">
        <f t="shared" si="6"/>
        <v>2.011263073209979E-2</v>
      </c>
      <c r="D255" s="196">
        <f t="shared" si="7"/>
        <v>1.4917171171094479E-2</v>
      </c>
      <c r="E255" s="196"/>
      <c r="F255" s="195"/>
    </row>
    <row r="256" spans="1:6" x14ac:dyDescent="0.2">
      <c r="A256" s="193">
        <v>42401</v>
      </c>
      <c r="B256" s="195">
        <v>127.1</v>
      </c>
      <c r="C256" s="196">
        <f t="shared" si="6"/>
        <v>1.3556618819776656E-2</v>
      </c>
      <c r="D256" s="196">
        <f t="shared" si="7"/>
        <v>1.2014848301603376E-2</v>
      </c>
      <c r="E256" s="196"/>
      <c r="F256" s="195"/>
    </row>
    <row r="257" spans="1:6" x14ac:dyDescent="0.2">
      <c r="A257" s="193">
        <v>42430</v>
      </c>
      <c r="B257" s="195">
        <v>127.9</v>
      </c>
      <c r="C257" s="196">
        <f t="shared" si="6"/>
        <v>1.2668250197941378E-2</v>
      </c>
      <c r="D257" s="196">
        <f t="shared" si="7"/>
        <v>1.2343688472320924E-2</v>
      </c>
      <c r="E257" s="196"/>
      <c r="F257" s="195"/>
    </row>
    <row r="258" spans="1:6" x14ac:dyDescent="0.2">
      <c r="A258" s="193">
        <v>42461</v>
      </c>
      <c r="B258" s="195">
        <v>128.30000000000001</v>
      </c>
      <c r="C258" s="196">
        <f t="shared" si="6"/>
        <v>1.6640253565768592E-2</v>
      </c>
      <c r="D258" s="196">
        <f t="shared" si="7"/>
        <v>1.2304491438510645E-2</v>
      </c>
      <c r="E258" s="196"/>
      <c r="F258" s="195"/>
    </row>
    <row r="259" spans="1:6" x14ac:dyDescent="0.2">
      <c r="A259" s="193">
        <v>42491</v>
      </c>
      <c r="B259" s="195">
        <v>128.80000000000001</v>
      </c>
      <c r="C259" s="196">
        <f t="shared" si="6"/>
        <v>1.4972419227738509E-2</v>
      </c>
      <c r="D259" s="196">
        <f t="shared" si="7"/>
        <v>1.1853436416832785E-2</v>
      </c>
      <c r="E259" s="196"/>
      <c r="F259" s="195"/>
    </row>
    <row r="260" spans="1:6" x14ac:dyDescent="0.2">
      <c r="A260" s="193">
        <v>42522</v>
      </c>
      <c r="B260" s="195">
        <v>129.1</v>
      </c>
      <c r="C260" s="196">
        <f t="shared" si="6"/>
        <v>1.4937106918238907E-2</v>
      </c>
      <c r="D260" s="196">
        <f t="shared" si="7"/>
        <v>1.2628756068657321E-2</v>
      </c>
      <c r="E260" s="196"/>
      <c r="F260" s="195"/>
    </row>
    <row r="261" spans="1:6" x14ac:dyDescent="0.2">
      <c r="A261" s="193">
        <v>42552</v>
      </c>
      <c r="B261" s="195">
        <v>128.9</v>
      </c>
      <c r="C261" s="196">
        <f t="shared" si="6"/>
        <v>1.256873527101332E-2</v>
      </c>
      <c r="D261" s="196">
        <f t="shared" si="7"/>
        <v>1.2648724062429562E-2</v>
      </c>
      <c r="E261" s="196"/>
      <c r="F261" s="195"/>
    </row>
    <row r="262" spans="1:6" x14ac:dyDescent="0.2">
      <c r="A262" s="193">
        <v>42583</v>
      </c>
      <c r="B262" s="195">
        <v>128.69999999999999</v>
      </c>
      <c r="C262" s="196">
        <f t="shared" si="6"/>
        <v>1.09976433621366E-2</v>
      </c>
      <c r="D262" s="196">
        <f t="shared" si="7"/>
        <v>1.1862811080972202E-2</v>
      </c>
      <c r="E262" s="196"/>
      <c r="F262" s="195"/>
    </row>
    <row r="263" spans="1:6" x14ac:dyDescent="0.2">
      <c r="A263" s="193">
        <v>42614</v>
      </c>
      <c r="B263" s="195">
        <v>128.80000000000001</v>
      </c>
      <c r="C263" s="196">
        <f t="shared" si="6"/>
        <v>1.3375295043273061E-2</v>
      </c>
      <c r="D263" s="196">
        <f t="shared" si="7"/>
        <v>1.1853436416832785E-2</v>
      </c>
      <c r="E263" s="196"/>
      <c r="F263" s="195"/>
    </row>
    <row r="264" spans="1:6" x14ac:dyDescent="0.2">
      <c r="A264" s="193">
        <v>42644</v>
      </c>
      <c r="B264" s="195">
        <v>129.1</v>
      </c>
      <c r="C264" s="196">
        <f t="shared" si="6"/>
        <v>1.4937106918238907E-2</v>
      </c>
      <c r="D264" s="196">
        <f t="shared" si="7"/>
        <v>1.2628756068657321E-2</v>
      </c>
      <c r="E264" s="196"/>
      <c r="F264" s="195"/>
    </row>
    <row r="265" spans="1:6" x14ac:dyDescent="0.2">
      <c r="A265" s="193">
        <v>42675</v>
      </c>
      <c r="B265" s="195">
        <v>128.6</v>
      </c>
      <c r="C265" s="196">
        <f t="shared" si="6"/>
        <v>1.1801730920534936E-2</v>
      </c>
      <c r="D265" s="196">
        <f t="shared" si="7"/>
        <v>1.2678794735929477E-2</v>
      </c>
      <c r="E265" s="196"/>
      <c r="F265" s="195"/>
    </row>
    <row r="266" spans="1:6" x14ac:dyDescent="0.2">
      <c r="A266" s="193">
        <v>42705</v>
      </c>
      <c r="B266" s="195">
        <v>128.4</v>
      </c>
      <c r="C266" s="196">
        <f t="shared" si="6"/>
        <v>1.5019762845849938E-2</v>
      </c>
      <c r="D266" s="196">
        <f t="shared" si="7"/>
        <v>1.5541875653003023E-2</v>
      </c>
      <c r="E266" s="196"/>
      <c r="F266" s="195"/>
    </row>
    <row r="267" spans="1:6" x14ac:dyDescent="0.2">
      <c r="A267" s="193">
        <v>42736</v>
      </c>
      <c r="B267" s="195">
        <v>129.5</v>
      </c>
      <c r="C267" s="196">
        <f t="shared" si="6"/>
        <v>2.1293375394321856E-2</v>
      </c>
      <c r="D267" s="196">
        <f t="shared" si="7"/>
        <v>2.0702832328179488E-2</v>
      </c>
      <c r="E267" s="196"/>
      <c r="F267" s="195"/>
    </row>
    <row r="268" spans="1:6" x14ac:dyDescent="0.2">
      <c r="A268" s="193">
        <v>42767</v>
      </c>
      <c r="B268" s="195">
        <v>129.69999999999999</v>
      </c>
      <c r="C268" s="196">
        <f t="shared" si="6"/>
        <v>2.0456333595594067E-2</v>
      </c>
      <c r="D268" s="196">
        <f t="shared" si="7"/>
        <v>1.7000624941979181E-2</v>
      </c>
      <c r="E268" s="196"/>
      <c r="F268" s="195"/>
    </row>
    <row r="269" spans="1:6" x14ac:dyDescent="0.2">
      <c r="A269" s="193">
        <v>42795</v>
      </c>
      <c r="B269" s="195">
        <v>129.9</v>
      </c>
      <c r="C269" s="196">
        <f t="shared" si="6"/>
        <v>1.5637216575449475E-2</v>
      </c>
      <c r="D269" s="196">
        <f t="shared" si="7"/>
        <v>1.4151646917446081E-2</v>
      </c>
      <c r="E269" s="196"/>
      <c r="F269" s="195"/>
    </row>
    <row r="270" spans="1:6" x14ac:dyDescent="0.2">
      <c r="A270" s="193">
        <v>42826</v>
      </c>
      <c r="B270" s="195">
        <v>130.4</v>
      </c>
      <c r="C270" s="196">
        <f t="shared" si="6"/>
        <v>1.6367887763055311E-2</v>
      </c>
      <c r="D270" s="196">
        <f t="shared" si="7"/>
        <v>1.6504061542076176E-2</v>
      </c>
      <c r="E270" s="196"/>
      <c r="F270" s="195"/>
    </row>
    <row r="271" spans="1:6" x14ac:dyDescent="0.2">
      <c r="A271" s="193">
        <v>42856</v>
      </c>
      <c r="B271" s="195">
        <v>130.5</v>
      </c>
      <c r="C271" s="196">
        <f t="shared" si="6"/>
        <v>1.3198757763975166E-2</v>
      </c>
      <c r="D271" s="196">
        <f t="shared" si="7"/>
        <v>1.4085200723411129E-2</v>
      </c>
      <c r="E271" s="196"/>
      <c r="F271" s="195"/>
    </row>
    <row r="272" spans="1:6" x14ac:dyDescent="0.2">
      <c r="A272" s="193">
        <v>42887</v>
      </c>
      <c r="B272" s="195">
        <v>130.4</v>
      </c>
      <c r="C272" s="196">
        <f t="shared" si="6"/>
        <v>1.0069713400464808E-2</v>
      </c>
      <c r="D272" s="196">
        <f t="shared" si="7"/>
        <v>1.2500485286008445E-2</v>
      </c>
      <c r="E272" s="196"/>
      <c r="F272" s="195"/>
    </row>
    <row r="273" spans="1:6" x14ac:dyDescent="0.2">
      <c r="A273" s="193">
        <v>42917</v>
      </c>
      <c r="B273" s="195">
        <v>130.4</v>
      </c>
      <c r="C273" s="196">
        <f t="shared" si="6"/>
        <v>1.1636927851047307E-2</v>
      </c>
      <c r="D273" s="196">
        <f t="shared" si="7"/>
        <v>1.2102724325741887E-2</v>
      </c>
      <c r="E273" s="196"/>
      <c r="F273" s="195"/>
    </row>
    <row r="274" spans="1:6" x14ac:dyDescent="0.2">
      <c r="A274" s="193">
        <v>42948</v>
      </c>
      <c r="B274" s="195">
        <v>130.5</v>
      </c>
      <c r="C274" s="196">
        <f t="shared" si="6"/>
        <v>1.3986013986014179E-2</v>
      </c>
      <c r="D274" s="196">
        <f t="shared" si="7"/>
        <v>1.2490726151122233E-2</v>
      </c>
      <c r="E274" s="196"/>
      <c r="F274" s="195"/>
    </row>
    <row r="275" spans="1:6" x14ac:dyDescent="0.2">
      <c r="A275" s="193">
        <v>42979</v>
      </c>
      <c r="B275" s="195">
        <v>130.80000000000001</v>
      </c>
      <c r="C275" s="196">
        <f t="shared" si="6"/>
        <v>1.552795031055898E-2</v>
      </c>
      <c r="D275" s="196">
        <f t="shared" si="7"/>
        <v>1.4451051687883743E-2</v>
      </c>
      <c r="E275" s="196"/>
      <c r="F275" s="195"/>
    </row>
    <row r="276" spans="1:6" x14ac:dyDescent="0.2">
      <c r="A276" s="193">
        <v>43009</v>
      </c>
      <c r="B276" s="195">
        <v>130.9</v>
      </c>
      <c r="C276" s="196">
        <f t="shared" si="6"/>
        <v>1.3942680092951187E-2</v>
      </c>
      <c r="D276" s="196">
        <f t="shared" si="7"/>
        <v>1.4439771654515487E-2</v>
      </c>
      <c r="E276" s="196"/>
      <c r="F276" s="195"/>
    </row>
    <row r="277" spans="1:6" x14ac:dyDescent="0.2">
      <c r="A277" s="193">
        <v>43040</v>
      </c>
      <c r="B277" s="195">
        <v>131.30000000000001</v>
      </c>
      <c r="C277" s="196">
        <f t="shared" si="6"/>
        <v>2.0995334370140117E-2</v>
      </c>
      <c r="D277" s="196">
        <f t="shared" si="7"/>
        <v>1.6388137759142829E-2</v>
      </c>
      <c r="E277" s="196"/>
      <c r="F277" s="195"/>
    </row>
    <row r="278" spans="1:6" x14ac:dyDescent="0.2">
      <c r="A278" s="193">
        <v>43070</v>
      </c>
      <c r="B278" s="195">
        <v>130.80000000000001</v>
      </c>
      <c r="C278" s="196">
        <f t="shared" si="6"/>
        <v>1.8691588785046731E-2</v>
      </c>
      <c r="D278" s="196">
        <f t="shared" si="7"/>
        <v>1.6854018461676779E-2</v>
      </c>
      <c r="E278" s="196"/>
      <c r="F278" s="195"/>
    </row>
    <row r="279" spans="1:6" x14ac:dyDescent="0.2">
      <c r="A279" s="193">
        <v>43101</v>
      </c>
      <c r="B279" s="195">
        <v>131.69999999999999</v>
      </c>
      <c r="C279" s="196">
        <f t="shared" si="6"/>
        <v>1.698841698841691E-2</v>
      </c>
      <c r="D279" s="196">
        <f t="shared" si="7"/>
        <v>1.9138623114161257E-2</v>
      </c>
      <c r="E279" s="196"/>
      <c r="F279" s="195"/>
    </row>
    <row r="280" spans="1:6" x14ac:dyDescent="0.2">
      <c r="A280" s="193">
        <v>43132</v>
      </c>
      <c r="B280" s="195">
        <v>132.5</v>
      </c>
      <c r="C280" s="196">
        <f t="shared" si="6"/>
        <v>2.1588280647648617E-2</v>
      </c>
      <c r="D280" s="196">
        <f t="shared" si="7"/>
        <v>2.1022150256264638E-2</v>
      </c>
      <c r="E280" s="196"/>
      <c r="F280" s="195"/>
    </row>
    <row r="281" spans="1:6" x14ac:dyDescent="0.2">
      <c r="A281" s="193">
        <v>43160</v>
      </c>
      <c r="B281" s="195">
        <v>132.9</v>
      </c>
      <c r="C281" s="196">
        <f t="shared" si="6"/>
        <v>2.3094688221708903E-2</v>
      </c>
      <c r="D281" s="196">
        <f t="shared" si="7"/>
        <v>1.9359132709676485E-2</v>
      </c>
      <c r="E281" s="196"/>
      <c r="F281" s="195"/>
    </row>
    <row r="282" spans="1:6" x14ac:dyDescent="0.2">
      <c r="A282" s="193">
        <v>43191</v>
      </c>
      <c r="B282" s="195">
        <v>133.30000000000001</v>
      </c>
      <c r="C282" s="196">
        <f t="shared" si="6"/>
        <v>2.223926380368102E-2</v>
      </c>
      <c r="D282" s="196">
        <f t="shared" si="7"/>
        <v>1.9299348248887904E-2</v>
      </c>
      <c r="E282" s="196"/>
      <c r="F282" s="195"/>
    </row>
    <row r="283" spans="1:6" x14ac:dyDescent="0.2">
      <c r="A283" s="193">
        <v>43221</v>
      </c>
      <c r="B283" s="195">
        <v>133.4</v>
      </c>
      <c r="C283" s="196">
        <f t="shared" ref="C283:C346" si="8">B283/B271-1</f>
        <v>2.2222222222222365E-2</v>
      </c>
      <c r="D283" s="196">
        <f t="shared" ref="D283:D346" si="9">(B283/B259)^0.5-1</f>
        <v>1.7700489198214653E-2</v>
      </c>
      <c r="E283" s="196"/>
      <c r="F283" s="195"/>
    </row>
    <row r="284" spans="1:6" x14ac:dyDescent="0.2">
      <c r="A284" s="193">
        <v>43252</v>
      </c>
      <c r="B284" s="195">
        <v>133.6</v>
      </c>
      <c r="C284" s="196">
        <f t="shared" si="8"/>
        <v>2.4539877300613355E-2</v>
      </c>
      <c r="D284" s="196">
        <f t="shared" si="9"/>
        <v>1.7279067037348383E-2</v>
      </c>
      <c r="E284" s="196"/>
      <c r="F284" s="195"/>
    </row>
    <row r="285" spans="1:6" x14ac:dyDescent="0.2">
      <c r="A285" s="193">
        <v>43282</v>
      </c>
      <c r="B285" s="195">
        <v>134.30000000000001</v>
      </c>
      <c r="C285" s="196">
        <f t="shared" si="8"/>
        <v>2.9907975460122804E-2</v>
      </c>
      <c r="D285" s="196">
        <f t="shared" si="9"/>
        <v>2.0731571111509473E-2</v>
      </c>
      <c r="E285" s="196"/>
      <c r="F285" s="195"/>
    </row>
    <row r="286" spans="1:6" x14ac:dyDescent="0.2">
      <c r="A286" s="193">
        <v>43313</v>
      </c>
      <c r="B286" s="195">
        <v>134.19999999999999</v>
      </c>
      <c r="C286" s="196">
        <f t="shared" si="8"/>
        <v>2.8352490421455823E-2</v>
      </c>
      <c r="D286" s="196">
        <f t="shared" si="9"/>
        <v>2.1143987268711584E-2</v>
      </c>
      <c r="E286" s="196"/>
      <c r="F286" s="195"/>
    </row>
    <row r="287" spans="1:6" x14ac:dyDescent="0.2">
      <c r="A287" s="193">
        <v>43344</v>
      </c>
      <c r="B287" s="195">
        <v>133.69999999999999</v>
      </c>
      <c r="C287" s="196">
        <f t="shared" si="8"/>
        <v>2.2171253822629744E-2</v>
      </c>
      <c r="D287" s="196">
        <f t="shared" si="9"/>
        <v>1.8844187430477222E-2</v>
      </c>
      <c r="E287" s="196"/>
      <c r="F287" s="195"/>
    </row>
    <row r="288" spans="1:6" x14ac:dyDescent="0.2">
      <c r="A288" s="193">
        <v>43374</v>
      </c>
      <c r="B288" s="195">
        <v>134.1</v>
      </c>
      <c r="C288" s="196">
        <f t="shared" si="8"/>
        <v>2.4446142093200729E-2</v>
      </c>
      <c r="D288" s="196">
        <f t="shared" si="9"/>
        <v>1.9180880376424847E-2</v>
      </c>
      <c r="E288" s="196"/>
      <c r="F288" s="195"/>
    </row>
    <row r="289" spans="1:6" x14ac:dyDescent="0.2">
      <c r="A289" s="193">
        <v>43405</v>
      </c>
      <c r="B289" s="195">
        <v>133.5</v>
      </c>
      <c r="C289" s="196">
        <f t="shared" si="8"/>
        <v>1.6755521706016685E-2</v>
      </c>
      <c r="D289" s="196">
        <f t="shared" si="9"/>
        <v>1.8873222661642375E-2</v>
      </c>
      <c r="E289" s="196"/>
      <c r="F289" s="195"/>
    </row>
    <row r="290" spans="1:6" x14ac:dyDescent="0.2">
      <c r="A290" s="193">
        <v>43435</v>
      </c>
      <c r="B290" s="195">
        <v>133.4</v>
      </c>
      <c r="C290" s="196">
        <f t="shared" si="8"/>
        <v>1.9877675840978437E-2</v>
      </c>
      <c r="D290" s="196">
        <f t="shared" si="9"/>
        <v>1.9284459789732811E-2</v>
      </c>
      <c r="E290" s="196"/>
      <c r="F290" s="195"/>
    </row>
    <row r="291" spans="1:6" x14ac:dyDescent="0.2">
      <c r="A291" s="193">
        <v>43466</v>
      </c>
      <c r="B291" s="195">
        <v>133.6</v>
      </c>
      <c r="C291" s="196">
        <f t="shared" si="8"/>
        <v>1.4426727410782103E-2</v>
      </c>
      <c r="D291" s="196">
        <f t="shared" si="9"/>
        <v>1.5706764602969381E-2</v>
      </c>
      <c r="E291" s="196"/>
      <c r="F291" s="195"/>
    </row>
    <row r="292" spans="1:6" x14ac:dyDescent="0.2">
      <c r="A292" s="193">
        <v>43497</v>
      </c>
      <c r="B292" s="195">
        <v>134.5</v>
      </c>
      <c r="C292" s="196">
        <f t="shared" si="8"/>
        <v>1.5094339622641506E-2</v>
      </c>
      <c r="D292" s="196">
        <f t="shared" si="9"/>
        <v>1.8336133656394749E-2</v>
      </c>
      <c r="E292" s="196"/>
      <c r="F292" s="195"/>
    </row>
    <row r="293" spans="1:6" x14ac:dyDescent="0.2">
      <c r="A293" s="193">
        <v>43525</v>
      </c>
      <c r="B293" s="195">
        <v>135.4</v>
      </c>
      <c r="C293" s="196">
        <f t="shared" si="8"/>
        <v>1.8811136192625977E-2</v>
      </c>
      <c r="D293" s="196">
        <f t="shared" si="9"/>
        <v>2.0950665673812097E-2</v>
      </c>
      <c r="E293" s="196"/>
      <c r="F293" s="195"/>
    </row>
    <row r="294" spans="1:6" x14ac:dyDescent="0.2">
      <c r="A294" s="193">
        <v>43556</v>
      </c>
      <c r="B294" s="195">
        <v>136</v>
      </c>
      <c r="C294" s="196">
        <f t="shared" si="8"/>
        <v>2.0255063765941328E-2</v>
      </c>
      <c r="D294" s="196">
        <f t="shared" si="9"/>
        <v>2.1246681892320041E-2</v>
      </c>
      <c r="E294" s="196"/>
      <c r="F294" s="195"/>
    </row>
    <row r="295" spans="1:6" x14ac:dyDescent="0.2">
      <c r="A295" s="193">
        <v>43586</v>
      </c>
      <c r="B295" s="195">
        <v>136.6</v>
      </c>
      <c r="C295" s="196">
        <f t="shared" si="8"/>
        <v>2.398800599700146E-2</v>
      </c>
      <c r="D295" s="196">
        <f t="shared" si="9"/>
        <v>2.3104733162327307E-2</v>
      </c>
      <c r="E295" s="196"/>
      <c r="F295" s="195"/>
    </row>
    <row r="296" spans="1:6" x14ac:dyDescent="0.2">
      <c r="A296" s="193">
        <v>43617</v>
      </c>
      <c r="B296" s="195">
        <v>136.30000000000001</v>
      </c>
      <c r="C296" s="196">
        <f t="shared" si="8"/>
        <v>2.0209580838323582E-2</v>
      </c>
      <c r="D296" s="196">
        <f t="shared" si="9"/>
        <v>2.2372436430582843E-2</v>
      </c>
      <c r="E296" s="196"/>
      <c r="F296" s="195"/>
    </row>
    <row r="297" spans="1:6" x14ac:dyDescent="0.2">
      <c r="A297" s="193">
        <v>43647</v>
      </c>
      <c r="B297" s="195">
        <v>137</v>
      </c>
      <c r="C297" s="196">
        <f t="shared" si="8"/>
        <v>2.010424422933732E-2</v>
      </c>
      <c r="D297" s="196">
        <f t="shared" si="9"/>
        <v>2.4994388732209272E-2</v>
      </c>
      <c r="E297" s="196"/>
      <c r="F297" s="195"/>
    </row>
    <row r="298" spans="1:6" x14ac:dyDescent="0.2">
      <c r="A298" s="193">
        <v>43678</v>
      </c>
      <c r="B298" s="195">
        <v>136.80000000000001</v>
      </c>
      <c r="C298" s="196">
        <f t="shared" si="8"/>
        <v>1.9374068554396606E-2</v>
      </c>
      <c r="D298" s="196">
        <f t="shared" si="9"/>
        <v>2.3853437787345388E-2</v>
      </c>
      <c r="E298" s="196"/>
      <c r="F298" s="195"/>
    </row>
    <row r="299" spans="1:6" x14ac:dyDescent="0.2">
      <c r="A299" s="193">
        <v>43709</v>
      </c>
      <c r="B299" s="195">
        <v>136.19999999999999</v>
      </c>
      <c r="C299" s="196">
        <f t="shared" si="8"/>
        <v>1.8698578908002972E-2</v>
      </c>
      <c r="D299" s="196">
        <f t="shared" si="9"/>
        <v>2.0433439117772512E-2</v>
      </c>
      <c r="E299" s="196"/>
      <c r="F299" s="195"/>
    </row>
    <row r="300" spans="1:6" x14ac:dyDescent="0.2">
      <c r="A300" s="193">
        <v>43739</v>
      </c>
      <c r="B300" s="195">
        <v>136.6</v>
      </c>
      <c r="C300" s="196">
        <f t="shared" si="8"/>
        <v>1.8642803877703118E-2</v>
      </c>
      <c r="D300" s="196">
        <f t="shared" si="9"/>
        <v>2.1540351921309986E-2</v>
      </c>
      <c r="E300" s="196"/>
      <c r="F300" s="195"/>
    </row>
    <row r="301" spans="1:6" x14ac:dyDescent="0.2">
      <c r="A301" s="193">
        <v>43770</v>
      </c>
      <c r="B301" s="195">
        <v>136.4</v>
      </c>
      <c r="C301" s="196">
        <f t="shared" si="8"/>
        <v>2.1722846441947663E-2</v>
      </c>
      <c r="D301" s="196">
        <f t="shared" si="9"/>
        <v>1.9236157999233505E-2</v>
      </c>
      <c r="E301" s="196"/>
      <c r="F301" s="195"/>
    </row>
    <row r="302" spans="1:6" x14ac:dyDescent="0.2">
      <c r="A302" s="193">
        <v>43800</v>
      </c>
      <c r="B302" s="195">
        <v>136.4</v>
      </c>
      <c r="C302" s="196">
        <f t="shared" si="8"/>
        <v>2.2488755622188883E-2</v>
      </c>
      <c r="D302" s="196">
        <f t="shared" si="9"/>
        <v>2.1182381192259125E-2</v>
      </c>
      <c r="E302" s="196"/>
      <c r="F302" s="195"/>
    </row>
    <row r="303" spans="1:6" x14ac:dyDescent="0.2">
      <c r="A303" s="193">
        <v>43831</v>
      </c>
      <c r="B303" s="195">
        <v>136.80000000000001</v>
      </c>
      <c r="C303" s="196">
        <f t="shared" si="8"/>
        <v>2.3952095808383422E-2</v>
      </c>
      <c r="D303" s="196">
        <f t="shared" si="9"/>
        <v>1.9178283508979543E-2</v>
      </c>
      <c r="E303" s="196"/>
      <c r="F303" s="195"/>
    </row>
    <row r="304" spans="1:6" x14ac:dyDescent="0.2">
      <c r="A304" s="193">
        <v>43862</v>
      </c>
      <c r="B304" s="195">
        <v>137.4</v>
      </c>
      <c r="C304" s="196">
        <f t="shared" si="8"/>
        <v>2.1561338289962872E-2</v>
      </c>
      <c r="D304" s="196">
        <f t="shared" si="9"/>
        <v>1.8322705273466688E-2</v>
      </c>
      <c r="E304" s="196"/>
      <c r="F304" s="195"/>
    </row>
    <row r="305" spans="1:6" x14ac:dyDescent="0.2">
      <c r="A305" s="193">
        <v>43891</v>
      </c>
      <c r="B305" s="195">
        <v>136.6</v>
      </c>
      <c r="C305" s="196">
        <f t="shared" si="8"/>
        <v>8.8626292466764678E-3</v>
      </c>
      <c r="D305" s="196">
        <f t="shared" si="9"/>
        <v>1.3824679895437564E-2</v>
      </c>
      <c r="E305" s="196"/>
      <c r="F305" s="195"/>
    </row>
    <row r="306" spans="1:6" x14ac:dyDescent="0.2">
      <c r="A306" s="193">
        <v>43922</v>
      </c>
      <c r="B306" s="195">
        <v>135.69999999999999</v>
      </c>
      <c r="C306" s="196">
        <f t="shared" si="8"/>
        <v>-2.2058823529412797E-3</v>
      </c>
      <c r="D306" s="196">
        <f t="shared" si="9"/>
        <v>8.9620910248715546E-3</v>
      </c>
      <c r="E306" s="196"/>
      <c r="F306" s="195"/>
    </row>
    <row r="307" spans="1:6" x14ac:dyDescent="0.2">
      <c r="A307" s="193">
        <v>43952</v>
      </c>
      <c r="B307" s="195">
        <v>136.1</v>
      </c>
      <c r="C307" s="196">
        <f t="shared" si="8"/>
        <v>-3.6603221083455484E-3</v>
      </c>
      <c r="D307" s="196">
        <f t="shared" si="9"/>
        <v>1.0069245180730046E-2</v>
      </c>
      <c r="E307" s="196"/>
      <c r="F307" s="195"/>
    </row>
    <row r="308" spans="1:6" x14ac:dyDescent="0.2">
      <c r="A308" s="193">
        <v>43983</v>
      </c>
      <c r="B308" s="195">
        <v>137.19999999999999</v>
      </c>
      <c r="C308" s="196">
        <f t="shared" si="8"/>
        <v>6.6030814380042546E-3</v>
      </c>
      <c r="D308" s="196">
        <f t="shared" si="9"/>
        <v>1.3383494924024797E-2</v>
      </c>
      <c r="E308" s="196"/>
      <c r="F308" s="195"/>
    </row>
    <row r="309" spans="1:6" x14ac:dyDescent="0.2">
      <c r="A309" s="193">
        <v>44013</v>
      </c>
      <c r="B309" s="195">
        <v>137.19999999999999</v>
      </c>
      <c r="C309" s="196">
        <f t="shared" si="8"/>
        <v>1.4598540145984717E-3</v>
      </c>
      <c r="D309" s="196">
        <f t="shared" si="9"/>
        <v>1.0739060047440852E-2</v>
      </c>
      <c r="E309" s="196"/>
      <c r="F309" s="195"/>
    </row>
    <row r="310" spans="1:6" x14ac:dyDescent="0.2">
      <c r="A310" s="193">
        <v>44044</v>
      </c>
      <c r="B310" s="195">
        <v>137</v>
      </c>
      <c r="C310" s="196">
        <f t="shared" si="8"/>
        <v>1.4619883040933868E-3</v>
      </c>
      <c r="D310" s="196">
        <f t="shared" si="9"/>
        <v>1.0378335832731178E-2</v>
      </c>
      <c r="E310" s="196"/>
      <c r="F310" s="195"/>
    </row>
    <row r="311" spans="1:6" x14ac:dyDescent="0.2">
      <c r="A311" s="193">
        <v>44075</v>
      </c>
      <c r="B311" s="195">
        <v>136.9</v>
      </c>
      <c r="C311" s="196">
        <f t="shared" si="8"/>
        <v>5.1395007342145416E-3</v>
      </c>
      <c r="D311" s="196">
        <f t="shared" si="9"/>
        <v>1.189632917717609E-2</v>
      </c>
      <c r="E311" s="196"/>
      <c r="F311" s="195"/>
    </row>
    <row r="312" spans="1:6" x14ac:dyDescent="0.2">
      <c r="A312" s="193">
        <v>44105</v>
      </c>
      <c r="B312" s="195">
        <v>137.5</v>
      </c>
      <c r="C312" s="196">
        <f t="shared" si="8"/>
        <v>6.5885797950220315E-3</v>
      </c>
      <c r="D312" s="196">
        <f t="shared" si="9"/>
        <v>1.2597754922297089E-2</v>
      </c>
      <c r="E312" s="196"/>
      <c r="F312" s="195"/>
    </row>
    <row r="313" spans="1:6" x14ac:dyDescent="0.2">
      <c r="A313" s="193">
        <v>44136</v>
      </c>
      <c r="B313" s="195">
        <v>137.69999999999999</v>
      </c>
      <c r="C313" s="196">
        <f t="shared" si="8"/>
        <v>9.5307917888560745E-3</v>
      </c>
      <c r="D313" s="196">
        <f t="shared" si="9"/>
        <v>1.5608524066878626E-2</v>
      </c>
      <c r="E313" s="196"/>
      <c r="F313" s="195"/>
    </row>
    <row r="314" spans="1:6" x14ac:dyDescent="0.2">
      <c r="A314" s="193">
        <v>44166</v>
      </c>
      <c r="B314" s="195">
        <v>137.4</v>
      </c>
      <c r="C314" s="196">
        <f t="shared" si="8"/>
        <v>7.3313782991202281E-3</v>
      </c>
      <c r="D314" s="196">
        <f t="shared" si="9"/>
        <v>1.4881770205895428E-2</v>
      </c>
      <c r="E314" s="196"/>
      <c r="F314" s="195"/>
    </row>
    <row r="315" spans="1:6" x14ac:dyDescent="0.2">
      <c r="A315" s="193">
        <v>44197</v>
      </c>
      <c r="B315" s="195">
        <v>138.19999999999999</v>
      </c>
      <c r="C315" s="196">
        <f t="shared" si="8"/>
        <v>1.0233918128654818E-2</v>
      </c>
      <c r="D315" s="196">
        <f t="shared" si="9"/>
        <v>1.706987848650332E-2</v>
      </c>
      <c r="E315" s="196"/>
      <c r="F315" s="195"/>
    </row>
    <row r="316" spans="1:6" x14ac:dyDescent="0.2">
      <c r="A316" s="193">
        <v>44228</v>
      </c>
      <c r="B316" s="195">
        <v>138.9</v>
      </c>
      <c r="C316" s="196">
        <f t="shared" si="8"/>
        <v>1.0917030567685559E-2</v>
      </c>
      <c r="D316" s="196">
        <f t="shared" si="9"/>
        <v>1.6225247987295521E-2</v>
      </c>
      <c r="E316" s="196"/>
      <c r="F316" s="195"/>
    </row>
    <row r="317" spans="1:6" x14ac:dyDescent="0.2">
      <c r="A317" s="193">
        <v>44256</v>
      </c>
      <c r="B317" s="195">
        <v>139.6</v>
      </c>
      <c r="C317" s="196">
        <f t="shared" si="8"/>
        <v>2.196193265007329E-2</v>
      </c>
      <c r="D317" s="196">
        <f t="shared" si="9"/>
        <v>1.5391157319861515E-2</v>
      </c>
      <c r="E317" s="196"/>
      <c r="F317" s="195"/>
    </row>
    <row r="318" spans="1:6" x14ac:dyDescent="0.2">
      <c r="A318" s="193">
        <v>44287</v>
      </c>
      <c r="B318" s="195">
        <v>140.30000000000001</v>
      </c>
      <c r="C318" s="196">
        <f t="shared" si="8"/>
        <v>3.3898305084745894E-2</v>
      </c>
      <c r="D318" s="196">
        <f t="shared" si="9"/>
        <v>1.5685801347455897E-2</v>
      </c>
      <c r="E318" s="196"/>
      <c r="F318" s="195"/>
    </row>
    <row r="319" spans="1:6" x14ac:dyDescent="0.2">
      <c r="A319" s="193">
        <v>44317</v>
      </c>
      <c r="B319" s="195">
        <v>141</v>
      </c>
      <c r="C319" s="196">
        <f t="shared" si="8"/>
        <v>3.6002939015429947E-2</v>
      </c>
      <c r="D319" s="196">
        <f t="shared" si="9"/>
        <v>1.5977772667020718E-2</v>
      </c>
      <c r="E319" s="196"/>
      <c r="F319" s="195"/>
    </row>
    <row r="320" spans="1:6" x14ac:dyDescent="0.2">
      <c r="A320" s="193">
        <v>44348</v>
      </c>
      <c r="B320" s="195">
        <v>141.4</v>
      </c>
      <c r="C320" s="196">
        <f t="shared" si="8"/>
        <v>3.0612244897959329E-2</v>
      </c>
      <c r="D320" s="196">
        <f t="shared" si="9"/>
        <v>1.8536922002351686E-2</v>
      </c>
      <c r="E320" s="196"/>
      <c r="F320" s="195"/>
    </row>
    <row r="321" spans="1:6" x14ac:dyDescent="0.2">
      <c r="A321" s="193">
        <v>44378</v>
      </c>
      <c r="B321" s="195">
        <v>142.30000000000001</v>
      </c>
      <c r="C321" s="196">
        <f t="shared" si="8"/>
        <v>3.7172011661807725E-2</v>
      </c>
      <c r="D321" s="196">
        <f t="shared" si="9"/>
        <v>1.9159522050822719E-2</v>
      </c>
      <c r="E321" s="196"/>
      <c r="F321" s="195"/>
    </row>
    <row r="322" spans="1:6" x14ac:dyDescent="0.2">
      <c r="A322" s="193">
        <v>44409</v>
      </c>
      <c r="B322" s="195">
        <v>142.6</v>
      </c>
      <c r="C322" s="196">
        <f t="shared" si="8"/>
        <v>4.0875912408758985E-2</v>
      </c>
      <c r="D322" s="196">
        <f t="shared" si="9"/>
        <v>2.0978775890426293E-2</v>
      </c>
      <c r="E322" s="196"/>
      <c r="F322" s="195"/>
    </row>
    <row r="323" spans="1:6" x14ac:dyDescent="0.2">
      <c r="A323" s="193">
        <v>44440</v>
      </c>
      <c r="B323" s="195">
        <v>142.9</v>
      </c>
      <c r="C323" s="196">
        <f t="shared" si="8"/>
        <v>4.3827611395178989E-2</v>
      </c>
      <c r="D323" s="196">
        <f t="shared" si="9"/>
        <v>2.4300914853802924E-2</v>
      </c>
      <c r="E323" s="196"/>
      <c r="F323" s="195"/>
    </row>
    <row r="324" spans="1:6" x14ac:dyDescent="0.2">
      <c r="A324" s="193">
        <v>44470</v>
      </c>
      <c r="B324" s="195">
        <v>143.9</v>
      </c>
      <c r="C324" s="196">
        <f t="shared" si="8"/>
        <v>4.6545454545454668E-2</v>
      </c>
      <c r="D324" s="196">
        <f t="shared" si="9"/>
        <v>2.6372594520062576E-2</v>
      </c>
      <c r="E324" s="196"/>
      <c r="F324" s="195"/>
    </row>
    <row r="325" spans="1:6" x14ac:dyDescent="0.2">
      <c r="A325" s="193">
        <v>44501</v>
      </c>
      <c r="B325" s="195">
        <v>144.19999999999999</v>
      </c>
      <c r="C325" s="196">
        <f t="shared" si="8"/>
        <v>4.7204066811910028E-2</v>
      </c>
      <c r="D325" s="196">
        <f t="shared" si="9"/>
        <v>2.8194899196226197E-2</v>
      </c>
      <c r="E325" s="196"/>
      <c r="F325" s="195"/>
    </row>
    <row r="326" spans="1:6" x14ac:dyDescent="0.2">
      <c r="A326" s="193">
        <v>44531</v>
      </c>
      <c r="B326" s="195">
        <v>144</v>
      </c>
      <c r="C326" s="196">
        <f t="shared" si="8"/>
        <v>4.8034934497816595E-2</v>
      </c>
      <c r="D326" s="196">
        <f t="shared" si="9"/>
        <v>2.7481617876112585E-2</v>
      </c>
      <c r="E326" s="196"/>
      <c r="F326" s="195"/>
    </row>
    <row r="327" spans="1:6" x14ac:dyDescent="0.2">
      <c r="A327" s="193">
        <v>44562</v>
      </c>
      <c r="B327" s="195">
        <v>145.30000000000001</v>
      </c>
      <c r="C327" s="196">
        <f t="shared" si="8"/>
        <v>5.137481910274988E-2</v>
      </c>
      <c r="D327" s="196">
        <f t="shared" si="9"/>
        <v>3.0599099031226817E-2</v>
      </c>
      <c r="E327" s="196"/>
      <c r="F327" s="195"/>
    </row>
    <row r="328" spans="1:6" x14ac:dyDescent="0.2">
      <c r="A328" s="193">
        <v>44593</v>
      </c>
      <c r="B328" s="195">
        <v>146.80000000000001</v>
      </c>
      <c r="C328" s="196">
        <f t="shared" si="8"/>
        <v>5.6875449964002955E-2</v>
      </c>
      <c r="D328" s="196">
        <f t="shared" si="9"/>
        <v>3.3640842632244539E-2</v>
      </c>
      <c r="E328" s="196"/>
      <c r="F328" s="195"/>
    </row>
    <row r="329" spans="1:6" x14ac:dyDescent="0.2">
      <c r="A329" s="193">
        <v>44621</v>
      </c>
      <c r="B329" s="195">
        <v>148.9</v>
      </c>
      <c r="C329" s="196">
        <f t="shared" si="8"/>
        <v>6.6618911174785245E-2</v>
      </c>
      <c r="D329" s="196">
        <f t="shared" si="9"/>
        <v>4.4051686395506051E-2</v>
      </c>
      <c r="E329" s="196"/>
      <c r="F329" s="195"/>
    </row>
    <row r="330" spans="1:6" x14ac:dyDescent="0.2">
      <c r="A330" s="193">
        <v>44652</v>
      </c>
      <c r="B330" s="195">
        <v>149.80000000000001</v>
      </c>
      <c r="C330" s="196">
        <f t="shared" si="8"/>
        <v>6.7712045616536098E-2</v>
      </c>
      <c r="D330" s="196">
        <f t="shared" si="9"/>
        <v>5.0669155482116368E-2</v>
      </c>
      <c r="E330" s="196"/>
      <c r="F330" s="195"/>
    </row>
    <row r="331" spans="1:6" x14ac:dyDescent="0.2">
      <c r="A331" s="193">
        <v>44682</v>
      </c>
      <c r="B331" s="195">
        <v>151.9</v>
      </c>
      <c r="C331" s="196">
        <f t="shared" si="8"/>
        <v>7.7304964539007148E-2</v>
      </c>
      <c r="D331" s="196">
        <f t="shared" si="9"/>
        <v>5.6452133074814226E-2</v>
      </c>
      <c r="E331" s="196"/>
      <c r="F331" s="195"/>
    </row>
    <row r="332" spans="1:6" x14ac:dyDescent="0.2">
      <c r="A332" s="193">
        <v>44713</v>
      </c>
      <c r="B332" s="195">
        <v>152.9</v>
      </c>
      <c r="C332" s="196">
        <f t="shared" si="8"/>
        <v>8.1329561527581307E-2</v>
      </c>
      <c r="D332" s="196">
        <f t="shared" si="9"/>
        <v>5.5666371009547078E-2</v>
      </c>
      <c r="E332" s="196"/>
      <c r="F332" s="195"/>
    </row>
    <row r="333" spans="1:6" x14ac:dyDescent="0.2">
      <c r="A333" s="193">
        <v>44743</v>
      </c>
      <c r="B333" s="195">
        <v>153.1</v>
      </c>
      <c r="C333" s="196">
        <f t="shared" si="8"/>
        <v>7.5895994378074372E-2</v>
      </c>
      <c r="D333" s="196">
        <f t="shared" si="9"/>
        <v>5.6356574660274772E-2</v>
      </c>
      <c r="E333" s="196"/>
      <c r="F333" s="195"/>
    </row>
    <row r="334" spans="1:6" x14ac:dyDescent="0.2">
      <c r="A334" s="193">
        <v>44774</v>
      </c>
      <c r="B334" s="195">
        <v>152.6</v>
      </c>
      <c r="C334" s="196">
        <f t="shared" si="8"/>
        <v>7.0126227208976211E-2</v>
      </c>
      <c r="D334" s="196">
        <f t="shared" si="9"/>
        <v>5.5399740922218665E-2</v>
      </c>
      <c r="E334" s="196"/>
      <c r="F334" s="195"/>
    </row>
    <row r="335" spans="1:6" x14ac:dyDescent="0.2">
      <c r="A335" s="193">
        <v>44805</v>
      </c>
      <c r="B335" s="195">
        <v>152.69999999999999</v>
      </c>
      <c r="C335" s="196">
        <f t="shared" si="8"/>
        <v>6.8579426172148183E-2</v>
      </c>
      <c r="D335" s="196">
        <f t="shared" si="9"/>
        <v>5.6131009869184956E-2</v>
      </c>
      <c r="E335" s="196"/>
      <c r="F335" s="195"/>
    </row>
    <row r="336" spans="1:6" x14ac:dyDescent="0.2">
      <c r="A336" s="193">
        <v>44835</v>
      </c>
      <c r="B336" s="195">
        <v>153.80000000000001</v>
      </c>
      <c r="C336" s="196">
        <f t="shared" si="8"/>
        <v>6.8797776233495478E-2</v>
      </c>
      <c r="D336" s="196">
        <f t="shared" si="9"/>
        <v>5.7613093028568096E-2</v>
      </c>
      <c r="E336" s="196"/>
      <c r="F336" s="195"/>
    </row>
    <row r="337" spans="1:10" x14ac:dyDescent="0.2">
      <c r="A337" s="193">
        <v>44866</v>
      </c>
      <c r="B337" s="195">
        <v>154</v>
      </c>
      <c r="C337" s="196">
        <f t="shared" si="8"/>
        <v>6.7961165048543881E-2</v>
      </c>
      <c r="D337" s="196">
        <f t="shared" si="9"/>
        <v>5.7531689944098297E-2</v>
      </c>
      <c r="E337" s="196"/>
      <c r="F337" s="195"/>
    </row>
    <row r="338" spans="1:10" x14ac:dyDescent="0.2">
      <c r="A338" s="193">
        <v>44896</v>
      </c>
      <c r="B338" s="195">
        <v>153.1</v>
      </c>
      <c r="C338" s="196">
        <f t="shared" si="8"/>
        <v>6.3194444444444331E-2</v>
      </c>
      <c r="D338" s="196">
        <f t="shared" si="9"/>
        <v>5.5587476214915998E-2</v>
      </c>
      <c r="E338" s="196"/>
      <c r="F338" s="195"/>
      <c r="G338" s="197"/>
      <c r="H338" s="198"/>
      <c r="I338" s="198"/>
      <c r="J338" s="198"/>
    </row>
    <row r="339" spans="1:10" x14ac:dyDescent="0.2">
      <c r="A339" s="193">
        <v>44927</v>
      </c>
      <c r="B339" s="195">
        <v>153.9</v>
      </c>
      <c r="C339" s="196">
        <f t="shared" si="8"/>
        <v>5.9187887130075723E-2</v>
      </c>
      <c r="D339" s="196">
        <f t="shared" si="9"/>
        <v>5.5274122314769469E-2</v>
      </c>
      <c r="F339" s="195"/>
      <c r="G339" s="197"/>
      <c r="H339" s="199"/>
      <c r="I339" s="199"/>
      <c r="J339" s="198"/>
    </row>
    <row r="340" spans="1:10" x14ac:dyDescent="0.2">
      <c r="A340" s="193">
        <v>44958</v>
      </c>
      <c r="B340" s="195">
        <v>154.5</v>
      </c>
      <c r="C340" s="196">
        <f t="shared" si="8"/>
        <v>5.2452316076294192E-2</v>
      </c>
      <c r="D340" s="196">
        <f t="shared" si="9"/>
        <v>5.4661564255942041E-2</v>
      </c>
      <c r="F340" s="195"/>
      <c r="G340" s="197"/>
      <c r="H340" s="199"/>
      <c r="I340" s="199"/>
      <c r="J340" s="198"/>
    </row>
    <row r="341" spans="1:10" x14ac:dyDescent="0.2">
      <c r="A341" s="193">
        <v>44986</v>
      </c>
      <c r="B341" s="195">
        <v>155.30000000000001</v>
      </c>
      <c r="C341" s="196">
        <f t="shared" si="8"/>
        <v>4.2981867024848963E-2</v>
      </c>
      <c r="D341" s="196">
        <f t="shared" si="9"/>
        <v>5.4734176644091193E-2</v>
      </c>
      <c r="F341" s="195"/>
      <c r="G341" s="197"/>
      <c r="H341" s="199"/>
      <c r="I341" s="199"/>
      <c r="J341" s="198"/>
    </row>
    <row r="342" spans="1:10" x14ac:dyDescent="0.2">
      <c r="A342" s="193">
        <v>45017</v>
      </c>
      <c r="B342" s="195">
        <v>156.4</v>
      </c>
      <c r="C342" s="196">
        <f t="shared" si="8"/>
        <v>4.4058744993324295E-2</v>
      </c>
      <c r="D342" s="196">
        <f t="shared" si="9"/>
        <v>5.5819159875712732E-2</v>
      </c>
      <c r="F342" s="195"/>
      <c r="G342" s="197"/>
      <c r="H342" s="199"/>
      <c r="I342" s="199"/>
      <c r="J342" s="198"/>
    </row>
    <row r="343" spans="1:10" x14ac:dyDescent="0.2">
      <c r="A343" s="193">
        <v>45047</v>
      </c>
      <c r="B343" s="195">
        <v>157</v>
      </c>
      <c r="C343" s="196">
        <f t="shared" si="8"/>
        <v>3.3574720210664877E-2</v>
      </c>
      <c r="D343" s="196">
        <f t="shared" si="9"/>
        <v>5.5213332603869514E-2</v>
      </c>
      <c r="F343" s="195"/>
      <c r="G343" s="197"/>
      <c r="H343" s="199"/>
      <c r="I343" s="199"/>
      <c r="J343" s="198"/>
    </row>
    <row r="344" spans="1:10" x14ac:dyDescent="0.2">
      <c r="A344" s="193">
        <v>45078</v>
      </c>
      <c r="B344" s="195">
        <v>157.19999999999999</v>
      </c>
      <c r="C344" s="196">
        <f t="shared" si="8"/>
        <v>2.8122956180510084E-2</v>
      </c>
      <c r="D344" s="196">
        <f t="shared" si="9"/>
        <v>5.4390698651648695E-2</v>
      </c>
      <c r="F344" s="195"/>
      <c r="G344" s="197"/>
      <c r="H344" s="199"/>
      <c r="I344" s="199"/>
      <c r="J344" s="198"/>
    </row>
    <row r="345" spans="1:10" x14ac:dyDescent="0.2">
      <c r="A345" s="193">
        <v>45108</v>
      </c>
      <c r="B345" s="195">
        <v>158.1</v>
      </c>
      <c r="C345" s="196">
        <f t="shared" si="8"/>
        <v>3.2658393207054104E-2</v>
      </c>
      <c r="D345" s="196">
        <f t="shared" si="9"/>
        <v>5.4055515052394254E-2</v>
      </c>
      <c r="F345" s="195"/>
      <c r="G345" s="197"/>
      <c r="H345" s="199"/>
      <c r="I345" s="199"/>
      <c r="J345" s="198"/>
    </row>
    <row r="346" spans="1:10" x14ac:dyDescent="0.2">
      <c r="A346" s="193">
        <v>45139</v>
      </c>
      <c r="B346" s="195">
        <v>158.69999999999999</v>
      </c>
      <c r="C346" s="196">
        <f t="shared" si="8"/>
        <v>3.997378768020976E-2</v>
      </c>
      <c r="D346" s="196">
        <f t="shared" si="9"/>
        <v>5.4942285533408519E-2</v>
      </c>
      <c r="F346" s="195"/>
      <c r="G346" s="197"/>
      <c r="H346" s="199"/>
      <c r="I346" s="199"/>
      <c r="J346" s="198"/>
    </row>
    <row r="347" spans="1:10" x14ac:dyDescent="0.2">
      <c r="A347" s="193">
        <v>45170</v>
      </c>
      <c r="B347" s="195">
        <v>158.5</v>
      </c>
      <c r="C347" s="196">
        <f t="shared" ref="C347:C351" si="10">B347/B335-1</f>
        <v>3.7982973149967236E-2</v>
      </c>
      <c r="D347" s="196">
        <f t="shared" ref="D347:D351" si="11">(B347/B323)^0.5-1</f>
        <v>5.3170095390603356E-2</v>
      </c>
      <c r="F347" s="195"/>
      <c r="G347" s="197"/>
      <c r="H347" s="199"/>
      <c r="I347" s="199"/>
      <c r="J347" s="198"/>
    </row>
    <row r="348" spans="1:10" x14ac:dyDescent="0.2">
      <c r="A348" s="193">
        <v>45200</v>
      </c>
      <c r="B348" s="195">
        <v>158.6</v>
      </c>
      <c r="C348" s="196">
        <f t="shared" si="10"/>
        <v>3.1209362808842567E-2</v>
      </c>
      <c r="D348" s="196">
        <f t="shared" si="11"/>
        <v>4.9835355568315309E-2</v>
      </c>
      <c r="F348" s="195"/>
      <c r="G348" s="197"/>
      <c r="H348" s="199"/>
      <c r="I348" s="199"/>
      <c r="J348" s="198"/>
    </row>
    <row r="349" spans="1:10" x14ac:dyDescent="0.2">
      <c r="A349" s="193">
        <v>45231</v>
      </c>
      <c r="B349" s="195">
        <v>158.80000000000001</v>
      </c>
      <c r="C349" s="196">
        <f t="shared" si="10"/>
        <v>3.1168831168831179E-2</v>
      </c>
      <c r="D349" s="196">
        <f t="shared" si="11"/>
        <v>4.9403767049085001E-2</v>
      </c>
      <c r="F349" s="195"/>
      <c r="G349" s="197"/>
      <c r="H349" s="199"/>
      <c r="I349" s="199"/>
      <c r="J349" s="198"/>
    </row>
    <row r="350" spans="1:10" x14ac:dyDescent="0.2">
      <c r="A350" s="193">
        <v>45261</v>
      </c>
      <c r="B350" s="195">
        <v>158.30000000000001</v>
      </c>
      <c r="C350" s="196">
        <f t="shared" si="10"/>
        <v>3.3964728935336419E-2</v>
      </c>
      <c r="D350" s="196">
        <f t="shared" si="11"/>
        <v>4.847773250344023E-2</v>
      </c>
      <c r="F350" s="195"/>
      <c r="G350" s="197"/>
      <c r="H350" s="198"/>
      <c r="I350" s="198"/>
      <c r="J350" s="198"/>
    </row>
    <row r="351" spans="1:10" x14ac:dyDescent="0.2">
      <c r="A351" s="193">
        <v>45292</v>
      </c>
      <c r="B351" s="195">
        <v>158.30000000000001</v>
      </c>
      <c r="C351" s="196">
        <f t="shared" si="10"/>
        <v>2.8589993502274202E-2</v>
      </c>
      <c r="D351" s="196">
        <f t="shared" si="11"/>
        <v>4.3776825734702873E-2</v>
      </c>
      <c r="F351" s="195"/>
      <c r="G351" s="197"/>
      <c r="H351" s="199"/>
      <c r="I351" s="199"/>
      <c r="J351" s="19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002060"/>
  </sheetPr>
  <dimension ref="B3:E30"/>
  <sheetViews>
    <sheetView zoomScaleNormal="100" zoomScaleSheetLayoutView="100" workbookViewId="0"/>
  </sheetViews>
  <sheetFormatPr baseColWidth="10" defaultColWidth="9.1640625" defaultRowHeight="13" x14ac:dyDescent="0.15"/>
  <cols>
    <col min="1" max="1" width="4.5" customWidth="1"/>
    <col min="2" max="2" width="53" customWidth="1"/>
  </cols>
  <sheetData>
    <row r="3" spans="2:5" ht="61.5" customHeight="1" x14ac:dyDescent="0.15">
      <c r="B3" s="1" t="s">
        <v>0</v>
      </c>
    </row>
    <row r="4" spans="2:5" ht="61.5" customHeight="1" x14ac:dyDescent="0.15">
      <c r="B4" s="1"/>
    </row>
    <row r="7" spans="2:5" ht="135" customHeight="1" x14ac:dyDescent="0.15">
      <c r="B7" s="280" t="s">
        <v>167</v>
      </c>
      <c r="C7" s="280"/>
      <c r="D7" s="280"/>
      <c r="E7" s="280"/>
    </row>
    <row r="8" spans="2:5" ht="16" x14ac:dyDescent="0.15">
      <c r="B8" s="2"/>
      <c r="C8" s="169"/>
      <c r="D8" s="169"/>
      <c r="E8" s="170"/>
    </row>
    <row r="9" spans="2:5" ht="16" x14ac:dyDescent="0.15">
      <c r="B9" s="2"/>
      <c r="C9" s="169"/>
      <c r="D9" s="169"/>
      <c r="E9" s="170"/>
    </row>
    <row r="10" spans="2:5" ht="16" x14ac:dyDescent="0.15">
      <c r="B10" s="2"/>
      <c r="C10" s="169"/>
      <c r="D10" s="169"/>
      <c r="E10" s="170"/>
    </row>
    <row r="11" spans="2:5" ht="16" x14ac:dyDescent="0.15">
      <c r="B11" s="2"/>
      <c r="C11" s="169"/>
      <c r="D11" s="169"/>
      <c r="E11" s="170"/>
    </row>
    <row r="12" spans="2:5" ht="23" x14ac:dyDescent="0.15">
      <c r="B12" s="3"/>
      <c r="C12" s="169"/>
      <c r="D12" s="169"/>
      <c r="E12" s="170"/>
    </row>
    <row r="13" spans="2:5" ht="23.25" customHeight="1" x14ac:dyDescent="0.15">
      <c r="B13" s="265" t="s">
        <v>164</v>
      </c>
      <c r="C13" s="265"/>
      <c r="D13" s="265"/>
      <c r="E13" s="265"/>
    </row>
    <row r="14" spans="2:5" ht="25.5" customHeight="1" x14ac:dyDescent="0.15">
      <c r="B14" s="265" t="s">
        <v>15</v>
      </c>
      <c r="C14" s="265"/>
      <c r="D14" s="265"/>
      <c r="E14" s="265"/>
    </row>
    <row r="15" spans="2:5" x14ac:dyDescent="0.15">
      <c r="B15" s="171"/>
      <c r="C15" s="169"/>
      <c r="D15" s="169"/>
      <c r="E15" s="170"/>
    </row>
    <row r="16" spans="2:5" x14ac:dyDescent="0.15">
      <c r="B16" s="171"/>
      <c r="C16" s="169"/>
      <c r="D16" s="169"/>
      <c r="E16" s="170"/>
    </row>
    <row r="17" spans="2:5" x14ac:dyDescent="0.15">
      <c r="B17" s="171"/>
      <c r="C17" s="169"/>
      <c r="D17" s="169"/>
      <c r="E17" s="170"/>
    </row>
    <row r="18" spans="2:5" x14ac:dyDescent="0.15">
      <c r="B18" s="171"/>
      <c r="C18" s="169"/>
      <c r="D18" s="169"/>
      <c r="E18" s="170"/>
    </row>
    <row r="19" spans="2:5" x14ac:dyDescent="0.15">
      <c r="B19" s="171"/>
      <c r="C19" s="169"/>
      <c r="D19" s="169"/>
      <c r="E19" s="170"/>
    </row>
    <row r="20" spans="2:5" x14ac:dyDescent="0.15">
      <c r="B20" s="171"/>
      <c r="C20" s="169"/>
      <c r="D20" s="169"/>
      <c r="E20" s="170"/>
    </row>
    <row r="21" spans="2:5" ht="18" x14ac:dyDescent="0.15">
      <c r="B21" s="4"/>
      <c r="C21" s="169"/>
      <c r="D21" s="169"/>
      <c r="E21" s="170"/>
    </row>
    <row r="22" spans="2:5" ht="20" x14ac:dyDescent="0.15">
      <c r="B22" s="278"/>
      <c r="C22" s="278"/>
      <c r="D22" s="278"/>
      <c r="E22" s="278"/>
    </row>
    <row r="23" spans="2:5" ht="20" x14ac:dyDescent="0.15">
      <c r="B23" s="278"/>
      <c r="C23" s="278"/>
      <c r="D23" s="278"/>
      <c r="E23" s="278"/>
    </row>
    <row r="24" spans="2:5" ht="20" x14ac:dyDescent="0.15">
      <c r="B24" s="278"/>
      <c r="C24" s="278"/>
      <c r="D24" s="278"/>
      <c r="E24" s="278"/>
    </row>
    <row r="25" spans="2:5" ht="20" x14ac:dyDescent="0.15">
      <c r="B25" s="278"/>
      <c r="C25" s="278"/>
      <c r="D25" s="278"/>
      <c r="E25" s="278"/>
    </row>
    <row r="26" spans="2:5" x14ac:dyDescent="0.15">
      <c r="B26" s="5"/>
      <c r="C26" s="169"/>
      <c r="D26" s="169"/>
      <c r="E26" s="170"/>
    </row>
    <row r="27" spans="2:5" x14ac:dyDescent="0.15">
      <c r="B27" s="5"/>
      <c r="C27" s="169"/>
      <c r="D27" s="169"/>
      <c r="E27" s="170"/>
    </row>
    <row r="28" spans="2:5" x14ac:dyDescent="0.15">
      <c r="B28" s="5"/>
      <c r="C28" s="169"/>
      <c r="D28" s="169"/>
      <c r="E28" s="170"/>
    </row>
    <row r="29" spans="2:5" x14ac:dyDescent="0.15">
      <c r="B29" s="279" t="s">
        <v>168</v>
      </c>
      <c r="C29" s="279"/>
      <c r="D29" s="279"/>
      <c r="E29" s="279"/>
    </row>
    <row r="30" spans="2:5" x14ac:dyDescent="0.15">
      <c r="B30" s="279" t="s">
        <v>169</v>
      </c>
      <c r="C30" s="279"/>
      <c r="D30" s="279"/>
      <c r="E30" s="279"/>
    </row>
  </sheetData>
  <sheetProtection algorithmName="SHA-512" hashValue="cyAqe+DlDY/kxafMXzioE/QrHvzVILrDxSEOEpMVczcWnGjO6A99r2tKSTGjs7FrwTSxX3WZ4kEqP6DLD+KT2Q==" saltValue="8T8Gl+FSYnCQkURR+pULjg==" spinCount="100000" sheet="1" objects="1" scenarios="1"/>
  <mergeCells count="9">
    <mergeCell ref="B25:E25"/>
    <mergeCell ref="B29:E29"/>
    <mergeCell ref="B30:E30"/>
    <mergeCell ref="B7:E7"/>
    <mergeCell ref="B13:E13"/>
    <mergeCell ref="B14:E14"/>
    <mergeCell ref="B22:E22"/>
    <mergeCell ref="B23:E23"/>
    <mergeCell ref="B24:E24"/>
  </mergeCells>
  <pageMargins left="0.7" right="0.7" top="0.75" bottom="0.75" header="0.3" footer="0.3"/>
  <pageSetup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002060"/>
    <pageSetUpPr fitToPage="1"/>
  </sheetPr>
  <dimension ref="B1:P46"/>
  <sheetViews>
    <sheetView showGridLines="0" zoomScaleNormal="100" zoomScaleSheetLayoutView="100" workbookViewId="0">
      <selection activeCell="B1" sqref="B1:J1"/>
    </sheetView>
  </sheetViews>
  <sheetFormatPr baseColWidth="10" defaultColWidth="11.5" defaultRowHeight="14" x14ac:dyDescent="0.2"/>
  <cols>
    <col min="1" max="1" width="1.83203125" style="8" customWidth="1"/>
    <col min="2" max="2" width="32" style="8" bestFit="1" customWidth="1"/>
    <col min="3" max="3" width="10.83203125" style="26" customWidth="1"/>
    <col min="4" max="5" width="12.83203125" style="8" customWidth="1"/>
    <col min="6" max="7" width="10.5" style="8" customWidth="1"/>
    <col min="8" max="8" width="11.5" style="8" customWidth="1"/>
    <col min="9" max="10" width="14.83203125" style="8" customWidth="1"/>
    <col min="11" max="11" width="1.83203125" style="8" customWidth="1"/>
    <col min="12" max="12" width="11.5" style="8" customWidth="1"/>
    <col min="13" max="13" width="1.83203125" style="8" customWidth="1"/>
    <col min="14" max="14" width="11.5" style="8" customWidth="1"/>
    <col min="15" max="15" width="1.83203125" style="8" customWidth="1"/>
    <col min="16" max="16384" width="11.5" style="8"/>
  </cols>
  <sheetData>
    <row r="1" spans="2:12" ht="19" x14ac:dyDescent="0.2">
      <c r="B1" s="274" t="s">
        <v>183</v>
      </c>
      <c r="C1" s="274"/>
      <c r="D1" s="274"/>
      <c r="E1" s="274"/>
      <c r="F1" s="274"/>
      <c r="G1" s="274"/>
      <c r="H1" s="274"/>
      <c r="I1" s="274"/>
      <c r="J1" s="274"/>
    </row>
    <row r="2" spans="2:12" ht="16" x14ac:dyDescent="0.2">
      <c r="B2" s="15"/>
      <c r="C2" s="15"/>
      <c r="D2" s="15"/>
      <c r="E2" s="15"/>
      <c r="F2" s="15"/>
      <c r="G2" s="15"/>
      <c r="H2" s="15"/>
      <c r="I2" s="15"/>
      <c r="J2" s="15"/>
    </row>
    <row r="3" spans="2:12" ht="39.5" customHeight="1" x14ac:dyDescent="0.2">
      <c r="B3" s="16"/>
      <c r="C3" s="288" t="s">
        <v>16</v>
      </c>
      <c r="D3" s="289"/>
      <c r="E3" s="289"/>
      <c r="F3" s="289"/>
      <c r="G3" s="290"/>
      <c r="H3" s="286" t="s">
        <v>17</v>
      </c>
      <c r="I3" s="286" t="s">
        <v>18</v>
      </c>
      <c r="J3" s="286" t="s">
        <v>19</v>
      </c>
      <c r="K3" s="17"/>
      <c r="L3" s="17"/>
    </row>
    <row r="4" spans="2:12" ht="18.75" customHeight="1" x14ac:dyDescent="0.2">
      <c r="B4" s="16"/>
      <c r="C4" s="204" t="s">
        <v>20</v>
      </c>
      <c r="D4" s="204" t="s">
        <v>21</v>
      </c>
      <c r="E4" s="204" t="s">
        <v>22</v>
      </c>
      <c r="F4" s="204" t="s">
        <v>23</v>
      </c>
      <c r="G4" s="204" t="s">
        <v>24</v>
      </c>
      <c r="H4" s="287"/>
      <c r="I4" s="287"/>
      <c r="J4" s="287"/>
    </row>
    <row r="5" spans="2:12" ht="18" customHeight="1" x14ac:dyDescent="0.2">
      <c r="B5" s="18" t="s">
        <v>25</v>
      </c>
      <c r="C5" s="208">
        <f>Inflation!E8</f>
        <v>0.02</v>
      </c>
      <c r="D5" s="208">
        <f>Inflation!F7</f>
        <v>2.18E-2</v>
      </c>
      <c r="E5" s="208">
        <f>Inflation!F5</f>
        <v>0.02</v>
      </c>
      <c r="F5" s="208">
        <f>Inflation!F6</f>
        <v>2.1000000000000001E-2</v>
      </c>
      <c r="G5" s="117" t="s">
        <v>26</v>
      </c>
      <c r="H5" s="19">
        <f>AVERAGE(C5:F5)</f>
        <v>2.0700000000000003E-2</v>
      </c>
      <c r="I5" s="184">
        <v>0</v>
      </c>
      <c r="J5" s="185">
        <f>ROUND((H5+I5)*10,2)/10</f>
        <v>2.0999999999999998E-2</v>
      </c>
    </row>
    <row r="6" spans="2:12" ht="13.25" customHeight="1" x14ac:dyDescent="0.2">
      <c r="B6" s="16"/>
      <c r="C6" s="20"/>
      <c r="D6" s="21"/>
      <c r="E6" s="21"/>
      <c r="F6" s="21"/>
      <c r="G6" s="21"/>
      <c r="H6" s="21"/>
      <c r="I6" s="21"/>
      <c r="J6" s="22"/>
    </row>
    <row r="7" spans="2:12" ht="39.5" customHeight="1" x14ac:dyDescent="0.2">
      <c r="B7" s="16"/>
      <c r="C7" s="288" t="s">
        <v>16</v>
      </c>
      <c r="D7" s="289"/>
      <c r="E7" s="289"/>
      <c r="F7" s="289"/>
      <c r="G7" s="290"/>
      <c r="H7" s="286" t="s">
        <v>17</v>
      </c>
      <c r="I7" s="286" t="s">
        <v>27</v>
      </c>
      <c r="J7" s="286" t="s">
        <v>19</v>
      </c>
    </row>
    <row r="8" spans="2:12" ht="18" customHeight="1" x14ac:dyDescent="0.2">
      <c r="B8" s="16"/>
      <c r="C8" s="204" t="s">
        <v>28</v>
      </c>
      <c r="D8" s="204" t="s">
        <v>21</v>
      </c>
      <c r="E8" s="204" t="s">
        <v>22</v>
      </c>
      <c r="F8" s="204" t="s">
        <v>23</v>
      </c>
      <c r="G8" s="204" t="s">
        <v>24</v>
      </c>
      <c r="H8" s="287"/>
      <c r="I8" s="287"/>
      <c r="J8" s="287"/>
    </row>
    <row r="9" spans="2:12" ht="18" customHeight="1" x14ac:dyDescent="0.2">
      <c r="B9" s="23" t="s">
        <v>29</v>
      </c>
      <c r="C9" s="202"/>
      <c r="D9" s="208">
        <f>'Short-Term'!F7</f>
        <v>2.8400000000000002E-2</v>
      </c>
      <c r="E9" s="208">
        <f>'Short-Term'!F5</f>
        <v>2.3E-2</v>
      </c>
      <c r="F9" s="208">
        <f>'Short-Term'!F6</f>
        <v>2.0400000000000001E-2</v>
      </c>
      <c r="G9" s="208"/>
      <c r="H9" s="24">
        <f>AVERAGE(D9:G9)</f>
        <v>2.3933333333333334E-2</v>
      </c>
      <c r="I9" s="25">
        <v>0</v>
      </c>
      <c r="J9" s="183">
        <f>ROUND((H9+I9)*10,2)/10</f>
        <v>2.4E-2</v>
      </c>
    </row>
    <row r="10" spans="2:12" ht="18" customHeight="1" x14ac:dyDescent="0.2">
      <c r="B10" s="23" t="s">
        <v>30</v>
      </c>
      <c r="C10" s="203"/>
      <c r="D10" s="208">
        <f>'Fixed Income'!F7</f>
        <v>3.7900000000000003E-2</v>
      </c>
      <c r="E10" s="208">
        <f>'Fixed Income'!F5</f>
        <v>2.5500000000000002E-2</v>
      </c>
      <c r="F10" s="208">
        <f>'Fixed Income'!F6</f>
        <v>3.5400000000000001E-2</v>
      </c>
      <c r="G10" s="208">
        <f>'Fixed Income'!F8</f>
        <v>3.5293999999999937E-2</v>
      </c>
      <c r="H10" s="24">
        <f>(D10+E10+F10+2*G10)/5</f>
        <v>3.3877599999999973E-2</v>
      </c>
      <c r="I10" s="24">
        <v>0</v>
      </c>
      <c r="J10" s="183">
        <f>ROUND((H10+I10)*10,2)/10</f>
        <v>3.4000000000000002E-2</v>
      </c>
    </row>
    <row r="11" spans="2:12" ht="18" customHeight="1" x14ac:dyDescent="0.2">
      <c r="B11" s="23" t="s">
        <v>190</v>
      </c>
      <c r="C11" s="208">
        <f>'Canadian Domestic Equities'!F8</f>
        <v>7.3880237819174299E-2</v>
      </c>
      <c r="D11" s="208">
        <f>'Canadian Domestic Equities'!F7</f>
        <v>7.2099999999999997E-2</v>
      </c>
      <c r="E11" s="208">
        <f>'Canadian Domestic Equities'!F5</f>
        <v>6.7000000000000004E-2</v>
      </c>
      <c r="F11" s="208">
        <f>'Canadian Domestic Equities'!F6</f>
        <v>6.1199999999999991E-2</v>
      </c>
      <c r="G11" s="208">
        <f>'Canadian Domestic Equities'!F9</f>
        <v>7.2049999999999947E-2</v>
      </c>
      <c r="H11" s="24">
        <f>AVERAGE(C11:G11)</f>
        <v>6.9246047563834845E-2</v>
      </c>
      <c r="I11" s="24">
        <v>-5.0000000000000001E-3</v>
      </c>
      <c r="J11" s="183">
        <f>ROUND((H11+I11)*10,2)/10</f>
        <v>6.4000000000000001E-2</v>
      </c>
    </row>
    <row r="12" spans="2:12" ht="18" customHeight="1" x14ac:dyDescent="0.2">
      <c r="B12" s="23" t="s">
        <v>31</v>
      </c>
      <c r="C12" s="208">
        <f>'Foreign Equities (Developed)'!F8</f>
        <v>8.7887270308291576E-2</v>
      </c>
      <c r="D12" s="208">
        <f>'Foreign Equities (Developed)'!F7</f>
        <v>6.9949999999999998E-2</v>
      </c>
      <c r="E12" s="208">
        <f>'Foreign Equities (Developed)'!F5</f>
        <v>6.7000000000000004E-2</v>
      </c>
      <c r="F12" s="208">
        <f>'Foreign Equities (Developed)'!F6</f>
        <v>6.1199999999999991E-2</v>
      </c>
      <c r="G12" s="208">
        <f>'Foreign Equities (Developed)'!F9</f>
        <v>6.3371499999999914E-2</v>
      </c>
      <c r="H12" s="24">
        <f>AVERAGE(C12:G12)</f>
        <v>6.9881754061658294E-2</v>
      </c>
      <c r="I12" s="24">
        <v>-5.0000000000000001E-3</v>
      </c>
      <c r="J12" s="183">
        <f>ROUND((H12+I12)*10,2)/10</f>
        <v>6.5000000000000002E-2</v>
      </c>
    </row>
    <row r="13" spans="2:12" ht="18" customHeight="1" x14ac:dyDescent="0.2">
      <c r="B13" s="23" t="s">
        <v>191</v>
      </c>
      <c r="C13" s="208">
        <f>'Foreign Equities (Emerging)'!F8</f>
        <v>9.2830562750822132E-2</v>
      </c>
      <c r="D13" s="208">
        <f>'Foreign Equities (Emerging)'!F7</f>
        <v>8.4500000000000006E-2</v>
      </c>
      <c r="E13" s="208">
        <f>'Foreign Equities (Emerging)'!F5</f>
        <v>7.5999999999999998E-2</v>
      </c>
      <c r="F13" s="208">
        <f>'Foreign Equities (Emerging)'!F6</f>
        <v>7.0199999999999985E-2</v>
      </c>
      <c r="G13" s="208">
        <f>'Foreign Equities (Emerging)'!F9</f>
        <v>0.11697399999999991</v>
      </c>
      <c r="H13" s="24">
        <f>AVERAGE(C13:G13)</f>
        <v>8.8100912550164417E-2</v>
      </c>
      <c r="I13" s="24">
        <v>-5.0000000000000001E-3</v>
      </c>
      <c r="J13" s="183">
        <f>ROUND((H13+I13)*10,2)/10</f>
        <v>8.299999999999999E-2</v>
      </c>
    </row>
    <row r="14" spans="2:12" ht="16.5" customHeight="1" x14ac:dyDescent="0.2">
      <c r="B14" s="283" t="s">
        <v>32</v>
      </c>
      <c r="C14" s="284"/>
      <c r="D14" s="284"/>
      <c r="E14" s="284"/>
      <c r="F14" s="284"/>
      <c r="G14" s="284"/>
      <c r="H14" s="284"/>
      <c r="I14" s="285"/>
      <c r="J14" s="183">
        <f>J9+2%</f>
        <v>4.3999999999999997E-2</v>
      </c>
    </row>
    <row r="15" spans="2:12" hidden="1" x14ac:dyDescent="0.2">
      <c r="J15" s="27">
        <v>7.4999999999999997E-3</v>
      </c>
    </row>
    <row r="16" spans="2:12" x14ac:dyDescent="0.2">
      <c r="J16" s="27"/>
    </row>
    <row r="17" spans="2:16" x14ac:dyDescent="0.2">
      <c r="B17" s="28" t="s">
        <v>33</v>
      </c>
      <c r="J17" s="27"/>
    </row>
    <row r="18" spans="2:16" x14ac:dyDescent="0.2">
      <c r="B18" s="28" t="s">
        <v>34</v>
      </c>
      <c r="J18" s="27"/>
    </row>
    <row r="19" spans="2:16" ht="27" customHeight="1" x14ac:dyDescent="0.2">
      <c r="B19" s="282" t="s">
        <v>35</v>
      </c>
      <c r="C19" s="282"/>
      <c r="D19" s="282"/>
      <c r="E19" s="282"/>
      <c r="F19" s="282"/>
      <c r="G19" s="282"/>
      <c r="H19" s="282"/>
      <c r="I19" s="282"/>
      <c r="J19" s="282"/>
    </row>
    <row r="20" spans="2:16" x14ac:dyDescent="0.2">
      <c r="B20" s="282" t="s">
        <v>36</v>
      </c>
      <c r="C20" s="282"/>
      <c r="D20" s="282"/>
      <c r="E20" s="282"/>
      <c r="F20" s="282"/>
      <c r="G20" s="282"/>
      <c r="H20" s="282"/>
      <c r="I20" s="282"/>
      <c r="J20" s="282"/>
    </row>
    <row r="21" spans="2:16" ht="30" customHeight="1" x14ac:dyDescent="0.2"/>
    <row r="22" spans="2:16" ht="18" customHeight="1" x14ac:dyDescent="0.2">
      <c r="B22" s="205" t="s">
        <v>37</v>
      </c>
      <c r="C22" s="206"/>
      <c r="D22" s="206"/>
      <c r="E22" s="206"/>
      <c r="F22" s="206"/>
      <c r="G22" s="206"/>
      <c r="H22" s="206"/>
      <c r="I22" s="206"/>
      <c r="J22" s="206"/>
      <c r="K22" s="206"/>
      <c r="L22" s="206"/>
      <c r="M22" s="206"/>
      <c r="N22" s="206"/>
      <c r="O22" s="206"/>
      <c r="P22" s="207"/>
    </row>
    <row r="23" spans="2:16" ht="18" customHeight="1" x14ac:dyDescent="0.2">
      <c r="B23" s="29" t="s">
        <v>192</v>
      </c>
      <c r="C23" s="30"/>
      <c r="D23" s="31"/>
      <c r="E23" s="186">
        <f>+J11-J10</f>
        <v>0.03</v>
      </c>
      <c r="F23" s="187" t="s">
        <v>180</v>
      </c>
      <c r="G23" s="187"/>
      <c r="H23" s="188"/>
      <c r="I23" s="188"/>
      <c r="J23" s="188"/>
      <c r="K23" s="146"/>
      <c r="L23" s="146"/>
      <c r="M23" s="146"/>
      <c r="N23" s="146"/>
      <c r="O23" s="147"/>
      <c r="P23" s="148"/>
    </row>
    <row r="24" spans="2:16" ht="18" customHeight="1" x14ac:dyDescent="0.2">
      <c r="B24" s="32" t="s">
        <v>199</v>
      </c>
      <c r="C24" s="33"/>
      <c r="D24" s="34"/>
      <c r="E24" s="189">
        <f>+J12-J10</f>
        <v>3.1E-2</v>
      </c>
      <c r="F24" s="190" t="s">
        <v>181</v>
      </c>
      <c r="G24" s="190"/>
      <c r="H24" s="191"/>
      <c r="I24" s="191"/>
      <c r="J24" s="191"/>
      <c r="K24" s="149"/>
      <c r="L24" s="149"/>
      <c r="M24" s="149"/>
      <c r="N24" s="149"/>
      <c r="O24" s="149"/>
      <c r="P24" s="150"/>
    </row>
    <row r="25" spans="2:16" ht="18" customHeight="1" x14ac:dyDescent="0.2">
      <c r="B25" s="35" t="s">
        <v>200</v>
      </c>
      <c r="C25" s="36"/>
      <c r="D25" s="31"/>
      <c r="E25" s="186">
        <f>+J13-J10</f>
        <v>4.8999999999999988E-2</v>
      </c>
      <c r="F25" s="187" t="s">
        <v>182</v>
      </c>
      <c r="G25" s="187"/>
      <c r="H25" s="188"/>
      <c r="I25" s="188"/>
      <c r="J25" s="188"/>
      <c r="K25" s="146"/>
      <c r="L25" s="146"/>
      <c r="M25" s="146"/>
      <c r="N25" s="146"/>
      <c r="O25" s="149"/>
      <c r="P25" s="150"/>
    </row>
    <row r="26" spans="2:16" ht="15" x14ac:dyDescent="0.2">
      <c r="P26" s="16"/>
    </row>
    <row r="27" spans="2:16" x14ac:dyDescent="0.2">
      <c r="C27" s="8"/>
    </row>
    <row r="29" spans="2:16" x14ac:dyDescent="0.2">
      <c r="D29" s="26"/>
    </row>
    <row r="31" spans="2:16" x14ac:dyDescent="0.2">
      <c r="C31" s="37"/>
      <c r="D31" s="37"/>
      <c r="E31" s="27"/>
    </row>
    <row r="32" spans="2:16" x14ac:dyDescent="0.2">
      <c r="C32" s="37"/>
      <c r="D32" s="37"/>
    </row>
    <row r="33" spans="2:10" x14ac:dyDescent="0.2">
      <c r="C33" s="37"/>
      <c r="D33" s="37"/>
    </row>
    <row r="34" spans="2:10" x14ac:dyDescent="0.2">
      <c r="C34" s="37"/>
      <c r="D34" s="37"/>
    </row>
    <row r="46" spans="2:10" x14ac:dyDescent="0.2">
      <c r="B46" s="281"/>
      <c r="C46" s="281"/>
      <c r="D46" s="281"/>
      <c r="E46" s="281"/>
      <c r="F46" s="281"/>
      <c r="G46" s="281"/>
      <c r="H46" s="281"/>
      <c r="I46" s="281"/>
      <c r="J46" s="281"/>
    </row>
  </sheetData>
  <sheetProtection algorithmName="SHA-512" hashValue="t/3YRUov68o6R6v2wgG24V+Kj+mJcGk5m4PDG2q8lrJ/L231lQ40sgVe7hLhLLESPIsOGtCtuwDILxDH7vDM0g==" saltValue="JJLDQRaRwlHhMEND/ML7UQ==" spinCount="100000" sheet="1" objects="1" scenarios="1"/>
  <mergeCells count="13">
    <mergeCell ref="B46:J46"/>
    <mergeCell ref="B20:J20"/>
    <mergeCell ref="B19:J19"/>
    <mergeCell ref="B14:I14"/>
    <mergeCell ref="B1:J1"/>
    <mergeCell ref="H3:H4"/>
    <mergeCell ref="I3:I4"/>
    <mergeCell ref="H7:H8"/>
    <mergeCell ref="I7:I8"/>
    <mergeCell ref="J7:J8"/>
    <mergeCell ref="J3:J4"/>
    <mergeCell ref="C3:G3"/>
    <mergeCell ref="C7:G7"/>
  </mergeCells>
  <phoneticPr fontId="0" type="noConversion"/>
  <hyperlinks>
    <hyperlink ref="C5" location="Inflation!E8" display="Inflation!E8" xr:uid="{00000000-0004-0000-0300-000000000000}"/>
    <hyperlink ref="D5" location="Inflation!E7" display="Inflation!E7" xr:uid="{00000000-0004-0000-0300-000001000000}"/>
    <hyperlink ref="E5" location="Inflation!E5" display="Inflation!E5" xr:uid="{00000000-0004-0000-0300-000002000000}"/>
    <hyperlink ref="F5" location="Inflation!E6" display="Inflation!E6" xr:uid="{00000000-0004-0000-0300-000003000000}"/>
    <hyperlink ref="D9:F9" location="'Short Term'!A1" display="'Short Term'!A1" xr:uid="{00000000-0004-0000-0300-000004000000}"/>
    <hyperlink ref="C11:F11" location="'Canadian Equities'!A1" display="'Canadian Equities'!A1" xr:uid="{00000000-0004-0000-0300-000005000000}"/>
    <hyperlink ref="C12:F12" location="'Foreign Equities (Developed)'!A1" display="'Foreign Equities (Developed)'!A1" xr:uid="{00000000-0004-0000-0300-000006000000}"/>
    <hyperlink ref="C13:F13" location="'Foreign Equities (Emerging)'!A1" display="'Foreign Equities (Emerging)'!A1" xr:uid="{00000000-0004-0000-0300-000007000000}"/>
    <hyperlink ref="D9" location="'Short-Term'!F7" display="'Short-Term'!F7" xr:uid="{00000000-0004-0000-0300-000008000000}"/>
    <hyperlink ref="D10" location="'Fixed-Income'!F7" display="'Fixed-Income'!F7" xr:uid="{00000000-0004-0000-0300-000009000000}"/>
    <hyperlink ref="D11" location="'Canadian Domestic Equities'!F7" display="'Canadian Domestic Equities'!F7" xr:uid="{00000000-0004-0000-0300-00000A000000}"/>
    <hyperlink ref="D12" location="'Foreign Equities (Developed)'!F7" display="'Foreign Equities (Developed)'!F7" xr:uid="{00000000-0004-0000-0300-00000B000000}"/>
    <hyperlink ref="D13" location="'Foreign Equities (Emerging)'!F7" display="'Foreign Equities (Emerging)'!F7" xr:uid="{00000000-0004-0000-0300-00000C000000}"/>
    <hyperlink ref="E9" location="'Short-Term'!F5" display="'Short-Term'!F5" xr:uid="{00000000-0004-0000-0300-00000D000000}"/>
    <hyperlink ref="E10" location="'Fixed-Income'!F5" display="'Fixed-Income'!F5" xr:uid="{00000000-0004-0000-0300-00000E000000}"/>
    <hyperlink ref="E11" location="'Canadian Domestic Equities'!F5" display="'Canadian Domestic Equities'!F5" xr:uid="{00000000-0004-0000-0300-00000F000000}"/>
    <hyperlink ref="E12" location="'Foreign Equities (Developed)'!F5" display="'Foreign Equities (Developed)'!F5" xr:uid="{00000000-0004-0000-0300-000010000000}"/>
    <hyperlink ref="E13" location="'Foreign Equities (Emerging)'!F5" display="'Foreign Equities (Emerging)'!F5" xr:uid="{00000000-0004-0000-0300-000011000000}"/>
    <hyperlink ref="F9" location="'Short-Term'!F6" display="'Short-Term'!F6" xr:uid="{00000000-0004-0000-0300-000012000000}"/>
    <hyperlink ref="F10" location="'Fixed-Income'!F6" display="'Fixed-Income'!F6" xr:uid="{00000000-0004-0000-0300-000013000000}"/>
    <hyperlink ref="F11" location="'Canadian Domestic Equities'!F6" display="'Canadian Domestic Equities'!F6" xr:uid="{00000000-0004-0000-0300-000014000000}"/>
    <hyperlink ref="F12" location="'Foreign Equities (Developed)'!F6" display="'Foreign Equities (Developed)'!F6" xr:uid="{00000000-0004-0000-0300-000015000000}"/>
    <hyperlink ref="F13" location="'Foreign Equities (Emerging)'!F6" display="'Foreign Equities (Emerging)'!F6" xr:uid="{00000000-0004-0000-0300-000016000000}"/>
    <hyperlink ref="C13" location="'Foreign Equities (Emerging)'!F8" display="'Foreign Equities (Emerging)'!F8" xr:uid="{00000000-0004-0000-0300-000017000000}"/>
    <hyperlink ref="C12" location="'Foreign Equities (Developed)'!F8" display="'Foreign Equities (Developed)'!F8" xr:uid="{00000000-0004-0000-0300-000018000000}"/>
    <hyperlink ref="C11" location="'Canadian Domestic Equities'!F8" display="'Canadian Domestic Equities'!F8" xr:uid="{00000000-0004-0000-0300-000019000000}"/>
    <hyperlink ref="G11" location="'Canadian Domestic Equities'!F9" display="'Canadian Domestic Equities'!F9" xr:uid="{7959459F-4D0B-2743-86A9-46C8088CF3D8}"/>
  </hyperlinks>
  <printOptions horizontalCentered="1"/>
  <pageMargins left="0.70866141732283472" right="0.70866141732283472" top="0.74803149606299213" bottom="0.74803149606299213" header="0.31496062992125984" footer="0.31496062992125984"/>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92D050"/>
  </sheetPr>
  <dimension ref="B3:E30"/>
  <sheetViews>
    <sheetView zoomScaleNormal="100" workbookViewId="0"/>
  </sheetViews>
  <sheetFormatPr baseColWidth="10" defaultColWidth="9.1640625" defaultRowHeight="14" x14ac:dyDescent="0.2"/>
  <cols>
    <col min="1" max="1" width="4.5" style="8" customWidth="1"/>
    <col min="2" max="2" width="53" style="8" customWidth="1"/>
    <col min="3" max="16384" width="9.1640625" style="8"/>
  </cols>
  <sheetData>
    <row r="3" spans="2:5" ht="61.5" customHeight="1" x14ac:dyDescent="0.2">
      <c r="B3" s="38" t="s">
        <v>0</v>
      </c>
    </row>
    <row r="4" spans="2:5" ht="61.5" customHeight="1" x14ac:dyDescent="0.2">
      <c r="B4" s="38"/>
    </row>
    <row r="7" spans="2:5" ht="135" customHeight="1" x14ac:dyDescent="0.2">
      <c r="B7" s="292" t="s">
        <v>184</v>
      </c>
      <c r="C7" s="292"/>
      <c r="D7" s="292"/>
      <c r="E7" s="292"/>
    </row>
    <row r="8" spans="2:5" ht="16" x14ac:dyDescent="0.2">
      <c r="B8" s="39"/>
      <c r="C8" s="7"/>
      <c r="D8" s="7"/>
    </row>
    <row r="9" spans="2:5" ht="16" x14ac:dyDescent="0.2">
      <c r="B9" s="39"/>
      <c r="C9" s="7"/>
      <c r="D9" s="7"/>
    </row>
    <row r="10" spans="2:5" ht="16" x14ac:dyDescent="0.2">
      <c r="B10" s="39"/>
      <c r="C10" s="7"/>
      <c r="D10" s="7"/>
    </row>
    <row r="11" spans="2:5" ht="16" x14ac:dyDescent="0.2">
      <c r="B11" s="39"/>
      <c r="C11" s="7"/>
      <c r="D11" s="7"/>
    </row>
    <row r="12" spans="2:5" ht="24" x14ac:dyDescent="0.2">
      <c r="B12" s="40"/>
      <c r="C12" s="7"/>
      <c r="D12" s="7"/>
    </row>
    <row r="13" spans="2:5" ht="23.25" customHeight="1" x14ac:dyDescent="0.2">
      <c r="B13" s="293" t="s">
        <v>164</v>
      </c>
      <c r="C13" s="293"/>
      <c r="D13" s="293"/>
      <c r="E13" s="293"/>
    </row>
    <row r="14" spans="2:5" ht="25.5" customHeight="1" x14ac:dyDescent="0.2">
      <c r="B14" s="293" t="s">
        <v>15</v>
      </c>
      <c r="C14" s="293"/>
      <c r="D14" s="293"/>
      <c r="E14" s="293"/>
    </row>
    <row r="15" spans="2:5" x14ac:dyDescent="0.2">
      <c r="B15" s="6"/>
      <c r="C15" s="7"/>
      <c r="D15" s="7"/>
    </row>
    <row r="16" spans="2:5" x14ac:dyDescent="0.2">
      <c r="B16" s="6"/>
      <c r="C16" s="7"/>
      <c r="D16" s="7"/>
    </row>
    <row r="17" spans="2:5" x14ac:dyDescent="0.2">
      <c r="B17" s="6"/>
      <c r="C17" s="7"/>
      <c r="D17" s="7"/>
    </row>
    <row r="18" spans="2:5" x14ac:dyDescent="0.2">
      <c r="B18" s="6"/>
      <c r="C18" s="7"/>
      <c r="D18" s="7"/>
    </row>
    <row r="19" spans="2:5" x14ac:dyDescent="0.2">
      <c r="B19" s="6"/>
      <c r="C19" s="7"/>
      <c r="D19" s="7"/>
    </row>
    <row r="20" spans="2:5" x14ac:dyDescent="0.2">
      <c r="B20" s="6"/>
      <c r="C20" s="7"/>
      <c r="D20" s="7"/>
    </row>
    <row r="21" spans="2:5" ht="19" x14ac:dyDescent="0.2">
      <c r="B21" s="9"/>
      <c r="C21" s="7"/>
      <c r="D21" s="7"/>
    </row>
    <row r="22" spans="2:5" ht="21" x14ac:dyDescent="0.2">
      <c r="B22" s="266"/>
      <c r="C22" s="266"/>
      <c r="D22" s="266"/>
      <c r="E22" s="266"/>
    </row>
    <row r="23" spans="2:5" ht="21" x14ac:dyDescent="0.2">
      <c r="B23" s="266"/>
      <c r="C23" s="266"/>
      <c r="D23" s="266"/>
      <c r="E23" s="266"/>
    </row>
    <row r="24" spans="2:5" ht="21" x14ac:dyDescent="0.2">
      <c r="B24" s="266"/>
      <c r="C24" s="266"/>
      <c r="D24" s="266"/>
      <c r="E24" s="266"/>
    </row>
    <row r="25" spans="2:5" ht="21" x14ac:dyDescent="0.2">
      <c r="B25" s="266"/>
      <c r="C25" s="266"/>
      <c r="D25" s="266"/>
      <c r="E25" s="266"/>
    </row>
    <row r="26" spans="2:5" x14ac:dyDescent="0.2">
      <c r="B26" s="10"/>
      <c r="C26" s="7"/>
      <c r="D26" s="7"/>
    </row>
    <row r="27" spans="2:5" x14ac:dyDescent="0.2">
      <c r="B27" s="10"/>
      <c r="C27" s="7"/>
      <c r="D27" s="7"/>
    </row>
    <row r="28" spans="2:5" ht="16" x14ac:dyDescent="0.2">
      <c r="B28" s="11"/>
      <c r="C28" s="7"/>
      <c r="D28" s="7"/>
    </row>
    <row r="29" spans="2:5" x14ac:dyDescent="0.2">
      <c r="B29" s="291" t="s">
        <v>170</v>
      </c>
      <c r="C29" s="291"/>
      <c r="D29" s="291"/>
      <c r="E29" s="291"/>
    </row>
    <row r="30" spans="2:5" x14ac:dyDescent="0.2">
      <c r="B30" s="291" t="s">
        <v>171</v>
      </c>
      <c r="C30" s="291"/>
      <c r="D30" s="291"/>
      <c r="E30" s="291"/>
    </row>
  </sheetData>
  <sheetProtection algorithmName="SHA-512" hashValue="fqMOoqagLEOHdhEUtxOeLvBBakac79PRAqBSpgbmo7VSIkdz7EMFI0QhgtXsEQqEpTVL8iL+78V9k1tiavICww==" saltValue="kYuH8RJ9JkfvS6HquvWzIA==" spinCount="100000" sheet="1" objects="1" scenarios="1"/>
  <mergeCells count="9">
    <mergeCell ref="B25:E25"/>
    <mergeCell ref="B29:E29"/>
    <mergeCell ref="B30:E30"/>
    <mergeCell ref="B7:E7"/>
    <mergeCell ref="B13:E13"/>
    <mergeCell ref="B14:E14"/>
    <mergeCell ref="B22:E22"/>
    <mergeCell ref="B23:E23"/>
    <mergeCell ref="B24:E24"/>
  </mergeCells>
  <pageMargins left="0.7" right="0.7" top="0.75" bottom="0.75" header="0.3" footer="0.3"/>
  <pageSetup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92D050"/>
    <pageSetUpPr fitToPage="1"/>
  </sheetPr>
  <dimension ref="A1:I17"/>
  <sheetViews>
    <sheetView showGridLines="0" topLeftCell="B1" zoomScaleNormal="100" zoomScaleSheetLayoutView="90" workbookViewId="0">
      <selection activeCell="B1" sqref="B1:F1"/>
    </sheetView>
  </sheetViews>
  <sheetFormatPr baseColWidth="10" defaultColWidth="11.5" defaultRowHeight="14" x14ac:dyDescent="0.2"/>
  <cols>
    <col min="1" max="1" width="1.83203125" style="8" customWidth="1"/>
    <col min="2" max="2" width="25.83203125" style="8" customWidth="1"/>
    <col min="3" max="3" width="30.83203125" style="8" customWidth="1"/>
    <col min="4" max="4" width="83.1640625" style="8" customWidth="1"/>
    <col min="5" max="5" width="22.83203125" style="8" customWidth="1"/>
    <col min="6" max="6" width="8.83203125" style="8" customWidth="1"/>
    <col min="7" max="7" width="1.83203125" style="8" customWidth="1"/>
    <col min="8" max="16384" width="11.5" style="8"/>
  </cols>
  <sheetData>
    <row r="1" spans="1:9" ht="19" x14ac:dyDescent="0.2">
      <c r="B1" s="274" t="s">
        <v>38</v>
      </c>
      <c r="C1" s="274"/>
      <c r="D1" s="274"/>
      <c r="E1" s="274"/>
      <c r="F1" s="274"/>
    </row>
    <row r="4" spans="1:9" ht="27" customHeight="1" x14ac:dyDescent="0.2">
      <c r="A4" s="41"/>
      <c r="B4" s="210" t="s">
        <v>16</v>
      </c>
      <c r="C4" s="210" t="s">
        <v>39</v>
      </c>
      <c r="D4" s="210" t="s">
        <v>40</v>
      </c>
      <c r="E4" s="210" t="s">
        <v>41</v>
      </c>
      <c r="F4" s="210" t="s">
        <v>42</v>
      </c>
    </row>
    <row r="5" spans="1:9" ht="69" customHeight="1" x14ac:dyDescent="0.2">
      <c r="B5" s="119" t="s">
        <v>43</v>
      </c>
      <c r="C5" s="211" t="s">
        <v>44</v>
      </c>
      <c r="D5" s="120" t="s">
        <v>45</v>
      </c>
      <c r="E5" s="121" t="s">
        <v>46</v>
      </c>
      <c r="F5" s="122">
        <f>1*2%</f>
        <v>0.02</v>
      </c>
      <c r="I5" s="151"/>
    </row>
    <row r="6" spans="1:9" ht="90.75" customHeight="1" x14ac:dyDescent="0.2">
      <c r="B6" s="209" t="s">
        <v>47</v>
      </c>
      <c r="C6" s="212" t="s">
        <v>48</v>
      </c>
      <c r="D6" s="123" t="s">
        <v>49</v>
      </c>
      <c r="E6" s="121" t="s">
        <v>50</v>
      </c>
      <c r="F6" s="122">
        <v>2.1000000000000001E-2</v>
      </c>
    </row>
    <row r="7" spans="1:9" ht="63.75" customHeight="1" x14ac:dyDescent="0.2">
      <c r="B7" s="209" t="s">
        <v>186</v>
      </c>
      <c r="C7" s="213" t="s">
        <v>185</v>
      </c>
      <c r="D7" s="127" t="s">
        <v>51</v>
      </c>
      <c r="E7" s="118"/>
      <c r="F7" s="122">
        <f>'FP Canada-Institute Survey'!C15</f>
        <v>2.18E-2</v>
      </c>
    </row>
    <row r="8" spans="1:9" ht="81" customHeight="1" x14ac:dyDescent="0.2">
      <c r="B8" s="209" t="s">
        <v>187</v>
      </c>
      <c r="C8" s="214" t="s">
        <v>52</v>
      </c>
      <c r="D8" s="123" t="s">
        <v>53</v>
      </c>
      <c r="E8" s="128">
        <v>0.02</v>
      </c>
      <c r="F8" s="122">
        <v>0.02</v>
      </c>
    </row>
    <row r="9" spans="1:9" x14ac:dyDescent="0.2">
      <c r="B9" s="297" t="s">
        <v>17</v>
      </c>
      <c r="C9" s="301"/>
      <c r="D9" s="302"/>
      <c r="E9" s="294">
        <v>1</v>
      </c>
      <c r="F9" s="298">
        <f>AVERAGE(F5:F8)</f>
        <v>2.07E-2</v>
      </c>
    </row>
    <row r="10" spans="1:9" x14ac:dyDescent="0.2">
      <c r="B10" s="295"/>
      <c r="C10" s="303"/>
      <c r="D10" s="304"/>
      <c r="E10" s="295"/>
      <c r="F10" s="299"/>
    </row>
    <row r="11" spans="1:9" ht="6" customHeight="1" x14ac:dyDescent="0.2">
      <c r="B11" s="296"/>
      <c r="C11" s="305"/>
      <c r="D11" s="306"/>
      <c r="E11" s="296"/>
      <c r="F11" s="300"/>
    </row>
    <row r="15" spans="1:9" x14ac:dyDescent="0.2">
      <c r="C15" s="8" t="s">
        <v>12</v>
      </c>
    </row>
    <row r="17" spans="3:3" x14ac:dyDescent="0.2">
      <c r="C17" s="8" t="s">
        <v>12</v>
      </c>
    </row>
  </sheetData>
  <sheetProtection algorithmName="SHA-512" hashValue="znOpBOk+aVrCC0gqA08Lhfh0zAkYQUK0YFw7+xnNbRHGHug4+xHg8yT9r2UpeicS3GAdnP9bNDh7D3kJ1wFkSA==" saltValue="LBSfKHtyUmxA1CTHjJMaTQ==" spinCount="100000" sheet="1" objects="1" scenarios="1"/>
  <mergeCells count="5">
    <mergeCell ref="B1:F1"/>
    <mergeCell ref="E9:E11"/>
    <mergeCell ref="B9:B11"/>
    <mergeCell ref="F9:F11"/>
    <mergeCell ref="C9:D11"/>
  </mergeCells>
  <hyperlinks>
    <hyperlink ref="C8" r:id="rId1" xr:uid="{00000000-0004-0000-0500-000000000000}"/>
    <hyperlink ref="C6" r:id="rId2" xr:uid="{00000000-0004-0000-0500-000001000000}"/>
    <hyperlink ref="C5" r:id="rId3" location="tbl57" xr:uid="{00000000-0004-0000-0500-000002000000}"/>
    <hyperlink ref="C7" location="'FP Canada-Institute Survey'!A1" display="FP Canada Institute of Financial Planning Survey" xr:uid="{00000000-0004-0000-0500-000003000000}"/>
  </hyperlinks>
  <pageMargins left="0.7" right="0.7" top="0.75" bottom="0.75" header="0.3" footer="0.3"/>
  <pageSetup scale="70" fitToHeight="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rgb="FF92D050"/>
    <pageSetUpPr fitToPage="1"/>
  </sheetPr>
  <dimension ref="A1:G15"/>
  <sheetViews>
    <sheetView showGridLines="0" zoomScaleNormal="100" zoomScaleSheetLayoutView="90" workbookViewId="0">
      <selection activeCell="B1" sqref="B1:F1"/>
    </sheetView>
  </sheetViews>
  <sheetFormatPr baseColWidth="10" defaultColWidth="11.5" defaultRowHeight="14" x14ac:dyDescent="0.2"/>
  <cols>
    <col min="1" max="1" width="1.83203125" style="8" customWidth="1"/>
    <col min="2" max="2" width="25.83203125" style="8" customWidth="1"/>
    <col min="3" max="3" width="30.83203125" style="8" customWidth="1"/>
    <col min="4" max="4" width="90" style="8" customWidth="1"/>
    <col min="5" max="5" width="25.5" style="8" customWidth="1"/>
    <col min="6" max="6" width="8.83203125" style="8" customWidth="1"/>
    <col min="7" max="7" width="1.83203125" style="8" customWidth="1"/>
    <col min="8" max="8" width="20.83203125" style="8" customWidth="1"/>
    <col min="9" max="16384" width="11.5" style="8"/>
  </cols>
  <sheetData>
    <row r="1" spans="1:7" ht="19" x14ac:dyDescent="0.2">
      <c r="B1" s="274" t="s">
        <v>223</v>
      </c>
      <c r="C1" s="274"/>
      <c r="D1" s="274"/>
      <c r="E1" s="274"/>
      <c r="F1" s="274"/>
    </row>
    <row r="2" spans="1:7" ht="12.75" customHeight="1" x14ac:dyDescent="0.2">
      <c r="B2" s="308"/>
      <c r="C2" s="309"/>
      <c r="D2" s="309"/>
      <c r="E2" s="42"/>
      <c r="F2" s="309"/>
    </row>
    <row r="3" spans="1:7" x14ac:dyDescent="0.2">
      <c r="B3" s="308"/>
      <c r="C3" s="310"/>
      <c r="D3" s="310"/>
      <c r="E3" s="43"/>
      <c r="F3" s="310"/>
    </row>
    <row r="4" spans="1:7" ht="27.75" customHeight="1" x14ac:dyDescent="0.2">
      <c r="B4" s="210" t="s">
        <v>16</v>
      </c>
      <c r="C4" s="210" t="s">
        <v>39</v>
      </c>
      <c r="D4" s="210" t="s">
        <v>40</v>
      </c>
      <c r="E4" s="210" t="s">
        <v>41</v>
      </c>
      <c r="F4" s="210" t="s">
        <v>42</v>
      </c>
    </row>
    <row r="5" spans="1:7" ht="71.25" customHeight="1" x14ac:dyDescent="0.2">
      <c r="A5" s="16"/>
      <c r="B5" s="119" t="str">
        <f>Inflation!B5</f>
        <v>Actuarial Report (31st)
on the 
Canada Pension Plan
as at 31 December 2021</v>
      </c>
      <c r="C5" s="215" t="s">
        <v>54</v>
      </c>
      <c r="D5" s="123" t="s">
        <v>55</v>
      </c>
      <c r="E5" s="152" t="s">
        <v>56</v>
      </c>
      <c r="F5" s="122">
        <f>(0.3)/100+Inflation!F5</f>
        <v>2.3E-2</v>
      </c>
      <c r="G5" s="307"/>
    </row>
    <row r="6" spans="1:7" ht="72" customHeight="1" x14ac:dyDescent="0.2">
      <c r="A6" s="16"/>
      <c r="B6" s="119" t="str">
        <f>Inflation!B6</f>
        <v>Actuarial Valuation 
of the 
Quebec Pension Plan 
as at 31 December 2021</v>
      </c>
      <c r="C6" s="215" t="s">
        <v>57</v>
      </c>
      <c r="D6" s="123" t="s">
        <v>58</v>
      </c>
      <c r="E6" s="152" t="s">
        <v>59</v>
      </c>
      <c r="F6" s="122">
        <f>((9/30*(-0.2))+(21/30*0))/100+Inflation!F6</f>
        <v>2.0400000000000001E-2</v>
      </c>
      <c r="G6" s="307"/>
    </row>
    <row r="7" spans="1:7" ht="75.75" customHeight="1" x14ac:dyDescent="0.2">
      <c r="A7" s="16"/>
      <c r="B7" s="209" t="s">
        <v>188</v>
      </c>
      <c r="C7" s="216" t="s">
        <v>185</v>
      </c>
      <c r="D7" s="129" t="s">
        <v>60</v>
      </c>
      <c r="E7" s="162"/>
      <c r="F7" s="122">
        <f>'FP Canada-Institute Survey'!D15</f>
        <v>2.8400000000000002E-2</v>
      </c>
      <c r="G7" s="307"/>
    </row>
    <row r="8" spans="1:7" ht="75.75" customHeight="1" x14ac:dyDescent="0.2">
      <c r="A8" s="16"/>
      <c r="B8" s="119"/>
      <c r="C8" s="156"/>
      <c r="D8" s="129"/>
      <c r="E8" s="162"/>
      <c r="F8" s="161"/>
      <c r="G8" s="155"/>
    </row>
    <row r="9" spans="1:7" ht="22.25" customHeight="1" x14ac:dyDescent="0.2">
      <c r="A9" s="16"/>
      <c r="B9" s="297" t="s">
        <v>17</v>
      </c>
      <c r="C9" s="301"/>
      <c r="D9" s="302"/>
      <c r="E9" s="294">
        <v>1</v>
      </c>
      <c r="F9" s="311">
        <f>AVERAGE(F5:F8)</f>
        <v>2.3933333333333334E-2</v>
      </c>
    </row>
    <row r="10" spans="1:7" ht="7.5" customHeight="1" x14ac:dyDescent="0.2">
      <c r="A10" s="16"/>
      <c r="B10" s="295"/>
      <c r="C10" s="303"/>
      <c r="D10" s="304"/>
      <c r="E10" s="295"/>
      <c r="F10" s="312"/>
    </row>
    <row r="11" spans="1:7" ht="3.75" customHeight="1" x14ac:dyDescent="0.2">
      <c r="A11" s="16"/>
      <c r="B11" s="296"/>
      <c r="C11" s="305"/>
      <c r="D11" s="306"/>
      <c r="E11" s="296"/>
      <c r="F11" s="312"/>
    </row>
    <row r="12" spans="1:7" ht="15.5" customHeight="1" x14ac:dyDescent="0.2">
      <c r="F12" s="309"/>
    </row>
    <row r="13" spans="1:7" ht="15.5" customHeight="1" x14ac:dyDescent="0.2">
      <c r="F13" s="309"/>
    </row>
    <row r="14" spans="1:7" ht="15" x14ac:dyDescent="0.2">
      <c r="B14" s="16"/>
      <c r="C14" s="16"/>
    </row>
    <row r="15" spans="1:7" ht="15" x14ac:dyDescent="0.2">
      <c r="B15" s="16"/>
      <c r="C15" s="16"/>
    </row>
  </sheetData>
  <sheetProtection algorithmName="SHA-512" hashValue="Ufei/C+EE/dp/B62xtIH4+SUNuemrWHn7wrCZahXiQflgYKR9rLeHlvciolilnGGYDyCvfLRSoH3/EX4Fwh/Pg==" saltValue="431/EPqy4/ZktjttPlC7jQ==" spinCount="100000" sheet="1" objects="1" scenarios="1"/>
  <mergeCells count="11">
    <mergeCell ref="F12:F13"/>
    <mergeCell ref="C2:C3"/>
    <mergeCell ref="D2:D3"/>
    <mergeCell ref="F2:F3"/>
    <mergeCell ref="F9:F11"/>
    <mergeCell ref="G5:G7"/>
    <mergeCell ref="E9:E11"/>
    <mergeCell ref="C9:D11"/>
    <mergeCell ref="B9:B11"/>
    <mergeCell ref="B1:F1"/>
    <mergeCell ref="B2:B3"/>
  </mergeCells>
  <hyperlinks>
    <hyperlink ref="C5" r:id="rId1" location="tbl69" xr:uid="{00000000-0004-0000-0600-000000000000}"/>
    <hyperlink ref="C6" r:id="rId2" xr:uid="{00000000-0004-0000-0600-000001000000}"/>
    <hyperlink ref="C7" location="'FP Canada-Institute Survey'!A1" display="FP Canada Institute of Financial Planning Survey" xr:uid="{00000000-0004-0000-0600-000002000000}"/>
  </hyperlinks>
  <pageMargins left="0.7" right="0.7" top="0.75" bottom="0.75" header="0.3" footer="0.3"/>
  <pageSetup scale="67" fitToHeight="0"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tabColor rgb="FF92D050"/>
    <pageSetUpPr fitToPage="1"/>
  </sheetPr>
  <dimension ref="A1:F15"/>
  <sheetViews>
    <sheetView showGridLines="0" zoomScale="110" zoomScaleNormal="110" zoomScaleSheetLayoutView="80" workbookViewId="0">
      <selection activeCell="C2" sqref="C2"/>
    </sheetView>
  </sheetViews>
  <sheetFormatPr baseColWidth="10" defaultColWidth="11.5" defaultRowHeight="14" x14ac:dyDescent="0.2"/>
  <cols>
    <col min="1" max="1" width="1.83203125" style="8" customWidth="1"/>
    <col min="2" max="2" width="28" style="8" customWidth="1"/>
    <col min="3" max="3" width="34.5" style="8" customWidth="1"/>
    <col min="4" max="4" width="100.83203125" style="8" customWidth="1"/>
    <col min="5" max="5" width="28.5" style="8" customWidth="1"/>
    <col min="6" max="6" width="9.83203125" style="8" customWidth="1"/>
    <col min="7" max="7" width="1.83203125" style="8" customWidth="1"/>
    <col min="8" max="8" width="25.83203125" style="8" customWidth="1"/>
    <col min="9" max="16384" width="11.5" style="8"/>
  </cols>
  <sheetData>
    <row r="1" spans="1:6" ht="19" x14ac:dyDescent="0.2">
      <c r="B1" s="274" t="s">
        <v>224</v>
      </c>
      <c r="C1" s="274"/>
      <c r="D1" s="274"/>
      <c r="E1" s="274"/>
      <c r="F1" s="274"/>
    </row>
    <row r="4" spans="1:6" ht="28.25" customHeight="1" x14ac:dyDescent="0.2">
      <c r="B4" s="217" t="s">
        <v>16</v>
      </c>
      <c r="C4" s="217" t="s">
        <v>39</v>
      </c>
      <c r="D4" s="217" t="s">
        <v>40</v>
      </c>
      <c r="E4" s="217" t="s">
        <v>41</v>
      </c>
      <c r="F4" s="217" t="s">
        <v>42</v>
      </c>
    </row>
    <row r="5" spans="1:6" ht="72" customHeight="1" x14ac:dyDescent="0.2">
      <c r="B5" s="119" t="str">
        <f>Inflation!B5</f>
        <v>Actuarial Report (31st)
on the 
Canada Pension Plan
as at 31 December 2021</v>
      </c>
      <c r="C5" s="215" t="s">
        <v>54</v>
      </c>
      <c r="D5" s="123" t="s">
        <v>61</v>
      </c>
      <c r="E5" s="152" t="s">
        <v>62</v>
      </c>
      <c r="F5" s="122">
        <f>(1.3%)+Inflation!F5-0.75/100</f>
        <v>2.5500000000000002E-2</v>
      </c>
    </row>
    <row r="6" spans="1:6" ht="88.5" customHeight="1" x14ac:dyDescent="0.2">
      <c r="B6" s="119" t="str">
        <f>Inflation!B6</f>
        <v>Actuarial Valuation 
of the 
Quebec Pension Plan 
as at 31 December 2021</v>
      </c>
      <c r="C6" s="215" t="s">
        <v>57</v>
      </c>
      <c r="D6" s="123" t="s">
        <v>63</v>
      </c>
      <c r="E6" s="152" t="s">
        <v>64</v>
      </c>
      <c r="F6" s="122">
        <f>((9/30*(1.7))+(21/30*2.4))/100+Inflation!F6-0.75/100</f>
        <v>3.5400000000000001E-2</v>
      </c>
    </row>
    <row r="7" spans="1:6" ht="66.5" customHeight="1" x14ac:dyDescent="0.2">
      <c r="B7" s="209" t="s">
        <v>188</v>
      </c>
      <c r="C7" s="215" t="str">
        <f>'Short-Term'!$C$7</f>
        <v>FP Canada Institute of Financial Planning Survey</v>
      </c>
      <c r="D7" s="129" t="s">
        <v>60</v>
      </c>
      <c r="E7" s="162"/>
      <c r="F7" s="131">
        <f>'FP Canada-Institute Survey'!E15</f>
        <v>3.7900000000000003E-2</v>
      </c>
    </row>
    <row r="8" spans="1:6" ht="66.5" customHeight="1" x14ac:dyDescent="0.2">
      <c r="B8" s="119" t="s">
        <v>65</v>
      </c>
      <c r="C8" s="126"/>
      <c r="D8" s="129" t="s">
        <v>201</v>
      </c>
      <c r="E8" s="163"/>
      <c r="F8" s="131">
        <f>(1.014)*(1+'Summary Rates'!J5)-1</f>
        <v>3.5293999999999937E-2</v>
      </c>
    </row>
    <row r="9" spans="1:6" ht="15" customHeight="1" x14ac:dyDescent="0.2">
      <c r="B9" s="313" t="s">
        <v>17</v>
      </c>
      <c r="C9" s="314"/>
      <c r="D9" s="314"/>
      <c r="E9" s="314"/>
      <c r="F9" s="311">
        <f>(F5+F6+F7+2*F8)/5</f>
        <v>3.3877599999999973E-2</v>
      </c>
    </row>
    <row r="10" spans="1:6" ht="10.5" customHeight="1" x14ac:dyDescent="0.2">
      <c r="B10" s="313"/>
      <c r="C10" s="314"/>
      <c r="D10" s="314"/>
      <c r="E10" s="314"/>
      <c r="F10" s="312"/>
    </row>
    <row r="11" spans="1:6" ht="8.25" customHeight="1" x14ac:dyDescent="0.2">
      <c r="B11" s="313"/>
      <c r="C11" s="314"/>
      <c r="D11" s="314"/>
      <c r="E11" s="314"/>
      <c r="F11" s="312"/>
    </row>
    <row r="12" spans="1:6" ht="8.25" customHeight="1" x14ac:dyDescent="0.2">
      <c r="B12" s="44"/>
      <c r="C12" s="45"/>
      <c r="D12" s="45"/>
      <c r="E12" s="45"/>
      <c r="F12" s="46"/>
    </row>
    <row r="13" spans="1:6" ht="15" x14ac:dyDescent="0.2">
      <c r="B13" s="16"/>
      <c r="C13" s="16"/>
      <c r="D13" s="16"/>
    </row>
    <row r="14" spans="1:6" ht="15" x14ac:dyDescent="0.2">
      <c r="A14" s="16"/>
      <c r="B14" s="16"/>
      <c r="C14" s="16"/>
    </row>
    <row r="15" spans="1:6" ht="13.25" customHeight="1" x14ac:dyDescent="0.2">
      <c r="C15" s="16"/>
      <c r="D15" s="16"/>
    </row>
  </sheetData>
  <sheetProtection algorithmName="SHA-512" hashValue="lsWrBjfD/BO+uApvuE8Y8VOnXTlh/GR9l/q579Kbb8R395f5A/qh6/UNLEAXncI4uw7rN/kjSxUpMUBva8amBA==" saltValue="HF+SAM7vGgyAlU4J5KpOgQ==" spinCount="100000" sheet="1" objects="1" scenarios="1"/>
  <mergeCells count="4">
    <mergeCell ref="B1:F1"/>
    <mergeCell ref="B9:B11"/>
    <mergeCell ref="F9:F11"/>
    <mergeCell ref="C9:E11"/>
  </mergeCells>
  <hyperlinks>
    <hyperlink ref="C7" location="'FP Canada-Institute Survey'!A1" display="'FP Canada-Institute Survey'!A1" xr:uid="{00000000-0004-0000-0700-000000000000}"/>
    <hyperlink ref="C5" r:id="rId1" location="tbl69" xr:uid="{00000000-0004-0000-0700-000001000000}"/>
    <hyperlink ref="C6" r:id="rId2" xr:uid="{00000000-0004-0000-0700-000002000000}"/>
  </hyperlinks>
  <pageMargins left="0.7" right="0.7" top="0.75" bottom="0.75" header="0.3" footer="0.3"/>
  <pageSetup scale="61" fitToHeight="0"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tabColor rgb="FF92D050"/>
    <pageSetUpPr fitToPage="1"/>
  </sheetPr>
  <dimension ref="B1:H14"/>
  <sheetViews>
    <sheetView showGridLines="0" zoomScaleNormal="100" zoomScaleSheetLayoutView="100" workbookViewId="0">
      <selection activeCell="B1" sqref="B1:F1"/>
    </sheetView>
  </sheetViews>
  <sheetFormatPr baseColWidth="10" defaultColWidth="11.5" defaultRowHeight="14" x14ac:dyDescent="0.2"/>
  <cols>
    <col min="1" max="1" width="1.83203125" style="8" customWidth="1"/>
    <col min="2" max="2" width="25.83203125" style="8" customWidth="1"/>
    <col min="3" max="3" width="34.83203125" style="8" customWidth="1"/>
    <col min="4" max="4" width="98.1640625" style="8" customWidth="1"/>
    <col min="5" max="5" width="25.1640625" style="8" customWidth="1"/>
    <col min="6" max="6" width="9.5" style="8" customWidth="1"/>
    <col min="7" max="7" width="1.83203125" style="8" customWidth="1"/>
    <col min="8" max="8" width="20.83203125" style="8" customWidth="1"/>
    <col min="9" max="16384" width="11.5" style="8"/>
  </cols>
  <sheetData>
    <row r="1" spans="2:8" ht="19" x14ac:dyDescent="0.2">
      <c r="B1" s="274" t="s">
        <v>225</v>
      </c>
      <c r="C1" s="274"/>
      <c r="D1" s="274"/>
      <c r="E1" s="274"/>
      <c r="F1" s="274"/>
    </row>
    <row r="4" spans="2:8" ht="28.25" customHeight="1" x14ac:dyDescent="0.2">
      <c r="B4" s="217" t="s">
        <v>16</v>
      </c>
      <c r="C4" s="217" t="s">
        <v>66</v>
      </c>
      <c r="D4" s="217" t="s">
        <v>67</v>
      </c>
      <c r="E4" s="217" t="s">
        <v>41</v>
      </c>
      <c r="F4" s="217" t="s">
        <v>42</v>
      </c>
    </row>
    <row r="5" spans="2:8" ht="69.75" customHeight="1" x14ac:dyDescent="0.2">
      <c r="B5" s="119" t="str">
        <f>Inflation!B5</f>
        <v>Actuarial Report (31st)
on the 
Canada Pension Plan
as at 31 December 2021</v>
      </c>
      <c r="C5" s="212" t="s">
        <v>54</v>
      </c>
      <c r="D5" s="120" t="s">
        <v>68</v>
      </c>
      <c r="E5" s="152" t="s">
        <v>69</v>
      </c>
      <c r="F5" s="122">
        <f>(1*(4.7))/100+Inflation!F5</f>
        <v>6.7000000000000004E-2</v>
      </c>
    </row>
    <row r="6" spans="2:8" ht="66.5" customHeight="1" x14ac:dyDescent="0.2">
      <c r="B6" s="119" t="str">
        <f>Inflation!B6</f>
        <v>Actuarial Valuation 
of the 
Quebec Pension Plan 
as at 31 December 2021</v>
      </c>
      <c r="C6" s="212" t="s">
        <v>57</v>
      </c>
      <c r="D6" s="123" t="s">
        <v>70</v>
      </c>
      <c r="E6" s="153" t="s">
        <v>71</v>
      </c>
      <c r="F6" s="122">
        <f>(9/30*(3.6)+21/30*(4.2))/100+Inflation!F6</f>
        <v>6.1199999999999991E-2</v>
      </c>
    </row>
    <row r="7" spans="2:8" ht="66.5" customHeight="1" x14ac:dyDescent="0.2">
      <c r="B7" s="209" t="s">
        <v>188</v>
      </c>
      <c r="C7" s="212" t="str">
        <f>'Short-Term'!$C$7</f>
        <v>FP Canada Institute of Financial Planning Survey</v>
      </c>
      <c r="D7" s="129" t="s">
        <v>60</v>
      </c>
      <c r="E7" s="133"/>
      <c r="F7" s="134">
        <f>'FP Canada-Institute Survey'!F15</f>
        <v>7.2099999999999997E-2</v>
      </c>
    </row>
    <row r="8" spans="2:8" s="130" customFormat="1" ht="81" customHeight="1" x14ac:dyDescent="0.2">
      <c r="B8" s="119" t="s">
        <v>72</v>
      </c>
      <c r="C8" s="218" t="s">
        <v>73</v>
      </c>
      <c r="D8" s="158" t="s">
        <v>74</v>
      </c>
      <c r="E8" s="219" t="s">
        <v>226</v>
      </c>
      <c r="F8" s="131">
        <f>((1+'50 Years Data '!M73)/(1+'50 Years Data '!AC73)*(1+Inflation!F9)-1)</f>
        <v>7.3880237819174299E-2</v>
      </c>
      <c r="H8" s="132"/>
    </row>
    <row r="9" spans="2:8" s="130" customFormat="1" ht="81" customHeight="1" x14ac:dyDescent="0.2">
      <c r="B9" s="119" t="str">
        <f>'Fixed Income'!B8</f>
        <v>Market based expected return (MBER) as at December 31, 2023</v>
      </c>
      <c r="C9" s="135"/>
      <c r="D9" s="158" t="s">
        <v>75</v>
      </c>
      <c r="E9" s="164"/>
      <c r="F9" s="131">
        <f>(1.05)*(1+'Summary Rates'!J5)-1</f>
        <v>7.2049999999999947E-2</v>
      </c>
      <c r="H9" s="132"/>
    </row>
    <row r="10" spans="2:8" ht="47.25" customHeight="1" x14ac:dyDescent="0.2">
      <c r="B10" s="136" t="s">
        <v>17</v>
      </c>
      <c r="C10" s="315" t="s">
        <v>76</v>
      </c>
      <c r="D10" s="315"/>
      <c r="E10" s="315"/>
      <c r="F10" s="137">
        <f>AVERAGE(F5:F9)-0.005</f>
        <v>6.424604756383484E-2</v>
      </c>
    </row>
    <row r="11" spans="2:8" ht="13.25" customHeight="1" x14ac:dyDescent="0.2"/>
    <row r="13" spans="2:8" ht="15" x14ac:dyDescent="0.2">
      <c r="B13" s="16"/>
      <c r="C13" s="16"/>
      <c r="D13" s="16"/>
    </row>
    <row r="14" spans="2:8" ht="15" x14ac:dyDescent="0.2">
      <c r="B14" s="16"/>
      <c r="C14" s="16"/>
      <c r="D14" s="16"/>
    </row>
  </sheetData>
  <sheetProtection algorithmName="SHA-512" hashValue="uvkvfxb1mh4PxsA44LNf/i5ooS+xSc41Rqd/jWf8petahv0BSo/1h55Ge+7e0intsigqWZxWr9nG++N2sIIwvQ==" saltValue="+RPQThjbW/afiXAZkZWyEg==" spinCount="100000" sheet="1" objects="1" scenarios="1"/>
  <mergeCells count="2">
    <mergeCell ref="B1:F1"/>
    <mergeCell ref="C10:E10"/>
  </mergeCells>
  <hyperlinks>
    <hyperlink ref="C8" location="'50 Years Data '!A1" display="'50 Years Data '!A1" xr:uid="{00000000-0004-0000-0800-000000000000}"/>
    <hyperlink ref="C7" location="'FP Canada-Institute Survey'!A1" display="'FP Canada-Institute Survey'!A1" xr:uid="{00000000-0004-0000-0800-000001000000}"/>
    <hyperlink ref="C5" r:id="rId1" location="tbl69" xr:uid="{00000000-0004-0000-0800-000002000000}"/>
    <hyperlink ref="C6" r:id="rId2" xr:uid="{00000000-0004-0000-0800-000003000000}"/>
  </hyperlinks>
  <pageMargins left="0.7" right="0.7" top="0.75" bottom="0.75" header="0.3" footer="0.3"/>
  <pageSetup scale="64"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23F84006B58F4ABA422425CFF228E9" ma:contentTypeVersion="14" ma:contentTypeDescription="Crée un document." ma:contentTypeScope="" ma:versionID="adf2589a3ee85078a9eb92802e244362">
  <xsd:schema xmlns:xsd="http://www.w3.org/2001/XMLSchema" xmlns:xs="http://www.w3.org/2001/XMLSchema" xmlns:p="http://schemas.microsoft.com/office/2006/metadata/properties" xmlns:ns2="e38b6c6e-0a53-4b99-82c9-9196f37f309d" xmlns:ns3="5d6d5405-70b1-4727-bc36-a19ad9c12c34" targetNamespace="http://schemas.microsoft.com/office/2006/metadata/properties" ma:root="true" ma:fieldsID="0e38beb75f561aa475dc85f20efb25ac" ns2:_="" ns3:_="">
    <xsd:import namespace="e38b6c6e-0a53-4b99-82c9-9196f37f309d"/>
    <xsd:import namespace="5d6d5405-70b1-4727-bc36-a19ad9c12c3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8b6c6e-0a53-4b99-82c9-9196f37f309d"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9" nillable="true" ma:displayName="Taxonomy Catch All Column" ma:hidden="true" ma:list="{b1fb995b-e839-4b14-949a-9fd331d5dd44}" ma:internalName="TaxCatchAll" ma:showField="CatchAllData" ma:web="e38b6c6e-0a53-4b99-82c9-9196f37f309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d6d5405-70b1-4727-bc36-a19ad9c12c3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87370490-af3e-4ce5-af26-598392ddaf4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d6d5405-70b1-4727-bc36-a19ad9c12c34">
      <Terms xmlns="http://schemas.microsoft.com/office/infopath/2007/PartnerControls"/>
    </lcf76f155ced4ddcb4097134ff3c332f>
    <TaxCatchAll xmlns="e38b6c6e-0a53-4b99-82c9-9196f37f309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4EFF8B-C2C0-4889-BE4D-FB328E0994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8b6c6e-0a53-4b99-82c9-9196f37f309d"/>
    <ds:schemaRef ds:uri="5d6d5405-70b1-4727-bc36-a19ad9c12c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7C38C0-CE32-4ECA-BF8E-277B8F8A0DFF}">
  <ds:schemaRefs>
    <ds:schemaRef ds:uri="http://schemas.microsoft.com/office/2006/metadata/properties"/>
    <ds:schemaRef ds:uri="5d6d5405-70b1-4727-bc36-a19ad9c12c34"/>
    <ds:schemaRef ds:uri="http://schemas.microsoft.com/office/2006/documentManagement/types"/>
    <ds:schemaRef ds:uri="http://www.w3.org/XML/1998/namespace"/>
    <ds:schemaRef ds:uri="http://purl.org/dc/dcmitype/"/>
    <ds:schemaRef ds:uri="http://schemas.openxmlformats.org/package/2006/metadata/core-properties"/>
    <ds:schemaRef ds:uri="http://purl.org/dc/elements/1.1/"/>
    <ds:schemaRef ds:uri="http://purl.org/dc/terms/"/>
    <ds:schemaRef ds:uri="http://schemas.microsoft.com/office/infopath/2007/PartnerControls"/>
    <ds:schemaRef ds:uri="e38b6c6e-0a53-4b99-82c9-9196f37f309d"/>
  </ds:schemaRefs>
</ds:datastoreItem>
</file>

<file path=customXml/itemProps3.xml><?xml version="1.0" encoding="utf-8"?>
<ds:datastoreItem xmlns:ds="http://schemas.openxmlformats.org/officeDocument/2006/customXml" ds:itemID="{0AE8FD96-19D0-4567-AC03-DFD937E922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20</vt:i4>
      </vt:variant>
      <vt:variant>
        <vt:lpstr>Plages nommées</vt:lpstr>
      </vt:variant>
      <vt:variant>
        <vt:i4>18</vt:i4>
      </vt:variant>
    </vt:vector>
  </HeadingPairs>
  <TitlesOfParts>
    <vt:vector size="38" baseType="lpstr">
      <vt:lpstr>Addendum</vt:lpstr>
      <vt:lpstr>Introduction</vt:lpstr>
      <vt:lpstr>Calculating the PAG</vt:lpstr>
      <vt:lpstr>Summary Rates</vt:lpstr>
      <vt:lpstr>Supporting Data for PAG</vt:lpstr>
      <vt:lpstr>Inflation</vt:lpstr>
      <vt:lpstr>Short-Term</vt:lpstr>
      <vt:lpstr>Fixed Income</vt:lpstr>
      <vt:lpstr>Canadian Domestic Equities</vt:lpstr>
      <vt:lpstr>Foreign Equities (Developed)</vt:lpstr>
      <vt:lpstr>Foreign Equities (Emerging)</vt:lpstr>
      <vt:lpstr>Historical Rates</vt:lpstr>
      <vt:lpstr>Historical PAG</vt:lpstr>
      <vt:lpstr>FP Canada-Institute Survey</vt:lpstr>
      <vt:lpstr>CPI Results</vt:lpstr>
      <vt:lpstr>PAG 2009 and Actuals</vt:lpstr>
      <vt:lpstr>50 Years Data </vt:lpstr>
      <vt:lpstr>Historical Correlation</vt:lpstr>
      <vt:lpstr>Tracking PAG and Actuals</vt:lpstr>
      <vt:lpstr>CPI2024</vt:lpstr>
      <vt:lpstr>FP_Canada_IPF_Survey</vt:lpstr>
      <vt:lpstr>FP_Canada_Survey</vt:lpstr>
      <vt:lpstr>'50 Years Data '!Impression_des_titres</vt:lpstr>
      <vt:lpstr>'50 Years Data '!Zone_d_impression</vt:lpstr>
      <vt:lpstr>Addendum!Zone_d_impression</vt:lpstr>
      <vt:lpstr>'Calculating the PAG'!Zone_d_impression</vt:lpstr>
      <vt:lpstr>'Canadian Domestic Equities'!Zone_d_impression</vt:lpstr>
      <vt:lpstr>'Fixed Income'!Zone_d_impression</vt:lpstr>
      <vt:lpstr>'Foreign Equities (Developed)'!Zone_d_impression</vt:lpstr>
      <vt:lpstr>'Foreign Equities (Emerging)'!Zone_d_impression</vt:lpstr>
      <vt:lpstr>'FP Canada-Institute Survey'!Zone_d_impression</vt:lpstr>
      <vt:lpstr>'Historical PAG'!Zone_d_impression</vt:lpstr>
      <vt:lpstr>'Historical Rates'!Zone_d_impression</vt:lpstr>
      <vt:lpstr>Inflation!Zone_d_impression</vt:lpstr>
      <vt:lpstr>Introduction!Zone_d_impression</vt:lpstr>
      <vt:lpstr>'Short-Term'!Zone_d_impression</vt:lpstr>
      <vt:lpstr>'Summary Rates'!Zone_d_impression</vt:lpstr>
      <vt:lpstr>'Supporting Data for PAG'!Zone_d_impression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Brûlotte</dc:creator>
  <cp:keywords/>
  <dc:description/>
  <cp:lastModifiedBy>Liette Pitre</cp:lastModifiedBy>
  <cp:revision/>
  <dcterms:created xsi:type="dcterms:W3CDTF">2018-03-28T19:04:37Z</dcterms:created>
  <dcterms:modified xsi:type="dcterms:W3CDTF">2024-04-16T21:34:54Z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0x0101006323F84006B58F4ABA422425CFF228E9</vt:lpwstr>
  </property>
  <property fmtid="{D5CDD505-2E9C-101B-9397-08002B2CF9AE}" pid="3" name="MediaServiceImageTags">
    <vt:lpwstr/>
  </property>
</Properties>
</file>